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022-2023\Меню 09\Заводской район\"/>
    </mc:Choice>
  </mc:AlternateContent>
  <bookViews>
    <workbookView xWindow="0" yWindow="0" windowWidth="20490" windowHeight="7650" activeTab="1"/>
  </bookViews>
  <sheets>
    <sheet name="12-18 лет 80 зав  10 дней " sheetId="10" r:id="rId1"/>
    <sheet name="12-18 лет 80 зав " sheetId="9" r:id="rId2"/>
    <sheet name="Лист2" sheetId="2" r:id="rId3"/>
    <sheet name="Лист3" sheetId="3" r:id="rId4"/>
  </sheets>
  <calcPr calcId="162913"/>
</workbook>
</file>

<file path=xl/calcChain.xml><?xml version="1.0" encoding="utf-8"?>
<calcChain xmlns="http://schemas.openxmlformats.org/spreadsheetml/2006/main">
  <c r="G193" i="10" l="1"/>
  <c r="F193" i="10"/>
  <c r="E193" i="10"/>
  <c r="D193" i="10"/>
  <c r="C193" i="10"/>
  <c r="C190" i="10"/>
  <c r="G186" i="10"/>
  <c r="F186" i="10"/>
  <c r="E186" i="10"/>
  <c r="D186" i="10"/>
  <c r="G185" i="10"/>
  <c r="G190" i="10" s="1"/>
  <c r="F185" i="10"/>
  <c r="F190" i="10" s="1"/>
  <c r="E185" i="10"/>
  <c r="E190" i="10" s="1"/>
  <c r="D185" i="10"/>
  <c r="D190" i="10" s="1"/>
  <c r="G182" i="10"/>
  <c r="F182" i="10"/>
  <c r="E182" i="10"/>
  <c r="D182" i="10"/>
  <c r="C182" i="10"/>
  <c r="G176" i="10"/>
  <c r="F176" i="10"/>
  <c r="E176" i="10"/>
  <c r="D176" i="10"/>
  <c r="C176" i="10"/>
  <c r="C173" i="10"/>
  <c r="G169" i="10"/>
  <c r="F169" i="10"/>
  <c r="F173" i="10" s="1"/>
  <c r="E169" i="10"/>
  <c r="E173" i="10" s="1"/>
  <c r="D169" i="10"/>
  <c r="D173" i="10" s="1"/>
  <c r="G168" i="10"/>
  <c r="G167" i="10"/>
  <c r="G165" i="10"/>
  <c r="F165" i="10"/>
  <c r="E165" i="10"/>
  <c r="D165" i="10"/>
  <c r="C165" i="10"/>
  <c r="G159" i="10"/>
  <c r="F159" i="10"/>
  <c r="E159" i="10"/>
  <c r="D159" i="10"/>
  <c r="C159" i="10"/>
  <c r="D156" i="10"/>
  <c r="C156" i="10"/>
  <c r="G152" i="10"/>
  <c r="F152" i="10"/>
  <c r="F156" i="10" s="1"/>
  <c r="E152" i="10"/>
  <c r="G151" i="10"/>
  <c r="G156" i="10" s="1"/>
  <c r="E151" i="10"/>
  <c r="G148" i="10"/>
  <c r="F148" i="10"/>
  <c r="E148" i="10"/>
  <c r="D148" i="10"/>
  <c r="C148" i="10"/>
  <c r="G139" i="10"/>
  <c r="F139" i="10"/>
  <c r="E139" i="10"/>
  <c r="D139" i="10"/>
  <c r="C139" i="10"/>
  <c r="C136" i="10"/>
  <c r="G132" i="10"/>
  <c r="F132" i="10"/>
  <c r="E132" i="10"/>
  <c r="D132" i="10"/>
  <c r="D136" i="10" s="1"/>
  <c r="G131" i="10"/>
  <c r="G136" i="10" s="1"/>
  <c r="F131" i="10"/>
  <c r="F136" i="10" s="1"/>
  <c r="E131" i="10"/>
  <c r="E136" i="10" s="1"/>
  <c r="G129" i="10"/>
  <c r="F129" i="10"/>
  <c r="E129" i="10"/>
  <c r="C129" i="10"/>
  <c r="D126" i="10"/>
  <c r="D129" i="10" s="1"/>
  <c r="G123" i="10"/>
  <c r="F123" i="10"/>
  <c r="E123" i="10"/>
  <c r="D123" i="10"/>
  <c r="C123" i="10"/>
  <c r="C120" i="10"/>
  <c r="G116" i="10"/>
  <c r="F116" i="10"/>
  <c r="E116" i="10"/>
  <c r="G115" i="10"/>
  <c r="G114" i="10"/>
  <c r="F114" i="10"/>
  <c r="F120" i="10" s="1"/>
  <c r="E114" i="10"/>
  <c r="E120" i="10" s="1"/>
  <c r="D114" i="10"/>
  <c r="D120" i="10" s="1"/>
  <c r="G112" i="10"/>
  <c r="F112" i="10"/>
  <c r="E112" i="10"/>
  <c r="D112" i="10"/>
  <c r="C112" i="10"/>
  <c r="G103" i="10"/>
  <c r="F103" i="10"/>
  <c r="E103" i="10"/>
  <c r="D103" i="10"/>
  <c r="C103" i="10"/>
  <c r="E100" i="10"/>
  <c r="D100" i="10"/>
  <c r="C100" i="10"/>
  <c r="G96" i="10"/>
  <c r="F96" i="10"/>
  <c r="G95" i="10"/>
  <c r="G100" i="10" s="1"/>
  <c r="F95" i="10"/>
  <c r="F100" i="10" s="1"/>
  <c r="D93" i="10"/>
  <c r="C93" i="10"/>
  <c r="G88" i="10"/>
  <c r="G93" i="10" s="1"/>
  <c r="F88" i="10"/>
  <c r="F93" i="10" s="1"/>
  <c r="E88" i="10"/>
  <c r="E93" i="10" s="1"/>
  <c r="G85" i="10"/>
  <c r="F85" i="10"/>
  <c r="E85" i="10"/>
  <c r="D85" i="10"/>
  <c r="C85" i="10"/>
  <c r="C82" i="10"/>
  <c r="G78" i="10"/>
  <c r="F78" i="10"/>
  <c r="F82" i="10" s="1"/>
  <c r="E78" i="10"/>
  <c r="E82" i="10" s="1"/>
  <c r="D78" i="10"/>
  <c r="D82" i="10" s="1"/>
  <c r="G77" i="10"/>
  <c r="G76" i="10"/>
  <c r="C74" i="10"/>
  <c r="G70" i="10"/>
  <c r="G74" i="10" s="1"/>
  <c r="F70" i="10"/>
  <c r="F74" i="10" s="1"/>
  <c r="E70" i="10"/>
  <c r="E74" i="10" s="1"/>
  <c r="D70" i="10"/>
  <c r="D74" i="10" s="1"/>
  <c r="G67" i="10"/>
  <c r="F67" i="10"/>
  <c r="E67" i="10"/>
  <c r="D67" i="10"/>
  <c r="C67" i="10"/>
  <c r="C64" i="10"/>
  <c r="G60" i="10"/>
  <c r="F60" i="10"/>
  <c r="E60" i="10"/>
  <c r="D60" i="10"/>
  <c r="D64" i="10" s="1"/>
  <c r="G59" i="10"/>
  <c r="F59" i="10"/>
  <c r="F64" i="10" s="1"/>
  <c r="E59" i="10"/>
  <c r="E64" i="10" s="1"/>
  <c r="G58" i="10"/>
  <c r="G56" i="10"/>
  <c r="F56" i="10"/>
  <c r="E56" i="10"/>
  <c r="D56" i="10"/>
  <c r="C56" i="10"/>
  <c r="G50" i="10"/>
  <c r="F50" i="10"/>
  <c r="E50" i="10"/>
  <c r="D50" i="10"/>
  <c r="C50" i="10"/>
  <c r="G47" i="10"/>
  <c r="F47" i="10"/>
  <c r="E47" i="10"/>
  <c r="D47" i="10"/>
  <c r="C47" i="10"/>
  <c r="G39" i="10"/>
  <c r="F39" i="10"/>
  <c r="E39" i="10"/>
  <c r="D39" i="10"/>
  <c r="D51" i="10" s="1"/>
  <c r="C39" i="10"/>
  <c r="G33" i="10"/>
  <c r="F33" i="10"/>
  <c r="E33" i="10"/>
  <c r="D33" i="10"/>
  <c r="C33" i="10"/>
  <c r="C30" i="10"/>
  <c r="G26" i="10"/>
  <c r="F26" i="10"/>
  <c r="E26" i="10"/>
  <c r="G25" i="10"/>
  <c r="G24" i="10"/>
  <c r="F24" i="10"/>
  <c r="F30" i="10" s="1"/>
  <c r="E24" i="10"/>
  <c r="E30" i="10" s="1"/>
  <c r="D24" i="10"/>
  <c r="D30" i="10" s="1"/>
  <c r="G22" i="10"/>
  <c r="F22" i="10"/>
  <c r="E22" i="10"/>
  <c r="D22" i="10"/>
  <c r="C22" i="10"/>
  <c r="C51" i="10" l="1"/>
  <c r="G104" i="10"/>
  <c r="D34" i="10"/>
  <c r="C104" i="10"/>
  <c r="F34" i="10"/>
  <c r="G194" i="10"/>
  <c r="G51" i="10"/>
  <c r="C160" i="10"/>
  <c r="G160" i="10"/>
  <c r="D177" i="10"/>
  <c r="E194" i="10"/>
  <c r="F51" i="10"/>
  <c r="E51" i="10"/>
  <c r="E104" i="10"/>
  <c r="E156" i="10"/>
  <c r="E160" i="10" s="1"/>
  <c r="E34" i="10"/>
  <c r="E68" i="10"/>
  <c r="E124" i="10"/>
  <c r="F177" i="10"/>
  <c r="D194" i="10"/>
  <c r="F194" i="10"/>
  <c r="G30" i="10"/>
  <c r="G34" i="10" s="1"/>
  <c r="C34" i="10"/>
  <c r="D86" i="10"/>
  <c r="F86" i="10"/>
  <c r="D140" i="10"/>
  <c r="G140" i="10"/>
  <c r="C177" i="10"/>
  <c r="E177" i="10"/>
  <c r="D104" i="10"/>
  <c r="E140" i="10"/>
  <c r="D68" i="10"/>
  <c r="F68" i="10"/>
  <c r="G64" i="10"/>
  <c r="G68" i="10" s="1"/>
  <c r="C68" i="10"/>
  <c r="E86" i="10"/>
  <c r="G82" i="10"/>
  <c r="G86" i="10" s="1"/>
  <c r="C86" i="10"/>
  <c r="F104" i="10"/>
  <c r="D124" i="10"/>
  <c r="F124" i="10"/>
  <c r="G120" i="10"/>
  <c r="G124" i="10" s="1"/>
  <c r="C124" i="10"/>
  <c r="C140" i="10"/>
  <c r="D160" i="10"/>
  <c r="F160" i="10"/>
  <c r="G173" i="10"/>
  <c r="G177" i="10" s="1"/>
  <c r="C194" i="10"/>
  <c r="F140" i="10"/>
  <c r="E195" i="10" l="1"/>
  <c r="E196" i="10" s="1"/>
  <c r="G195" i="10"/>
  <c r="G196" i="10" s="1"/>
  <c r="F196" i="10"/>
  <c r="F195" i="10"/>
  <c r="C195" i="10"/>
  <c r="C196" i="10" s="1"/>
  <c r="D195" i="10"/>
  <c r="D196" i="10" s="1"/>
  <c r="G202" i="9"/>
  <c r="F202" i="9"/>
  <c r="E202" i="9"/>
  <c r="D202" i="9"/>
  <c r="G60" i="9"/>
  <c r="F60" i="9"/>
  <c r="E60" i="9"/>
  <c r="D60" i="9"/>
  <c r="G201" i="9" l="1"/>
  <c r="F201" i="9"/>
  <c r="E201" i="9"/>
  <c r="D201" i="9"/>
  <c r="G185" i="9"/>
  <c r="F185" i="9"/>
  <c r="E185" i="9"/>
  <c r="D185" i="9"/>
  <c r="G168" i="9"/>
  <c r="F168" i="9"/>
  <c r="E168" i="9"/>
  <c r="G223" i="9" l="1"/>
  <c r="F223" i="9"/>
  <c r="E223" i="9"/>
  <c r="D223" i="9"/>
  <c r="C223" i="9"/>
  <c r="G215" i="9"/>
  <c r="F215" i="9"/>
  <c r="E215" i="9"/>
  <c r="D215" i="9"/>
  <c r="C215" i="9"/>
  <c r="G209" i="9"/>
  <c r="F209" i="9"/>
  <c r="E209" i="9"/>
  <c r="D209" i="9"/>
  <c r="C209" i="9"/>
  <c r="E206" i="9"/>
  <c r="D206" i="9"/>
  <c r="C206" i="9"/>
  <c r="G206" i="9"/>
  <c r="F206" i="9"/>
  <c r="G198" i="9"/>
  <c r="G210" i="9" s="1"/>
  <c r="F198" i="9"/>
  <c r="E198" i="9"/>
  <c r="D198" i="9"/>
  <c r="D210" i="9" s="1"/>
  <c r="C198" i="9"/>
  <c r="G192" i="9"/>
  <c r="F192" i="9"/>
  <c r="E192" i="9"/>
  <c r="D192" i="9"/>
  <c r="C192" i="9"/>
  <c r="F189" i="9"/>
  <c r="D189" i="9"/>
  <c r="C189" i="9"/>
  <c r="E189" i="9"/>
  <c r="G184" i="9"/>
  <c r="G183" i="9"/>
  <c r="G189" i="9" s="1"/>
  <c r="G181" i="9"/>
  <c r="F181" i="9"/>
  <c r="F193" i="9" s="1"/>
  <c r="E181" i="9"/>
  <c r="D181" i="9"/>
  <c r="D193" i="9" s="1"/>
  <c r="C181" i="9"/>
  <c r="C193" i="9" s="1"/>
  <c r="G175" i="9"/>
  <c r="F175" i="9"/>
  <c r="E175" i="9"/>
  <c r="D175" i="9"/>
  <c r="C175" i="9"/>
  <c r="D172" i="9"/>
  <c r="C172" i="9"/>
  <c r="F172" i="9"/>
  <c r="G167" i="9"/>
  <c r="G172" i="9" s="1"/>
  <c r="E167" i="9"/>
  <c r="E172" i="9" s="1"/>
  <c r="G164" i="9"/>
  <c r="F164" i="9"/>
  <c r="E164" i="9"/>
  <c r="D164" i="9"/>
  <c r="D176" i="9" s="1"/>
  <c r="C164" i="9"/>
  <c r="C176" i="9" s="1"/>
  <c r="G155" i="9"/>
  <c r="F155" i="9"/>
  <c r="E155" i="9"/>
  <c r="D155" i="9"/>
  <c r="C155" i="9"/>
  <c r="G152" i="9"/>
  <c r="C152" i="9"/>
  <c r="G148" i="9"/>
  <c r="F148" i="9"/>
  <c r="E148" i="9"/>
  <c r="D148" i="9"/>
  <c r="D152" i="9" s="1"/>
  <c r="G147" i="9"/>
  <c r="F147" i="9"/>
  <c r="F152" i="9" s="1"/>
  <c r="E147" i="9"/>
  <c r="E152" i="9" s="1"/>
  <c r="G145" i="9"/>
  <c r="G156" i="9" s="1"/>
  <c r="F145" i="9"/>
  <c r="E145" i="9"/>
  <c r="C145" i="9"/>
  <c r="C156" i="9" s="1"/>
  <c r="D142" i="9"/>
  <c r="D145" i="9" s="1"/>
  <c r="D156" i="9" s="1"/>
  <c r="G139" i="9"/>
  <c r="F139" i="9"/>
  <c r="E139" i="9"/>
  <c r="D139" i="9"/>
  <c r="C139" i="9"/>
  <c r="C136" i="9"/>
  <c r="C140" i="9" s="1"/>
  <c r="G132" i="9"/>
  <c r="F132" i="9"/>
  <c r="E132" i="9"/>
  <c r="G131" i="9"/>
  <c r="G136" i="9" s="1"/>
  <c r="G140" i="9" s="1"/>
  <c r="G130" i="9"/>
  <c r="F130" i="9"/>
  <c r="F136" i="9" s="1"/>
  <c r="E130" i="9"/>
  <c r="E136" i="9" s="1"/>
  <c r="E140" i="9" s="1"/>
  <c r="D130" i="9"/>
  <c r="D136" i="9" s="1"/>
  <c r="G128" i="9"/>
  <c r="F128" i="9"/>
  <c r="F140" i="9" s="1"/>
  <c r="E128" i="9"/>
  <c r="D128" i="9"/>
  <c r="D140" i="9" s="1"/>
  <c r="C128" i="9"/>
  <c r="G119" i="9"/>
  <c r="F119" i="9"/>
  <c r="E119" i="9"/>
  <c r="D119" i="9"/>
  <c r="C119" i="9"/>
  <c r="G111" i="9"/>
  <c r="G120" i="9" s="1"/>
  <c r="F111" i="9"/>
  <c r="F120" i="9" s="1"/>
  <c r="E111" i="9"/>
  <c r="D111" i="9"/>
  <c r="D120" i="9" s="1"/>
  <c r="C111" i="9"/>
  <c r="C120" i="9" s="1"/>
  <c r="G103" i="9"/>
  <c r="F103" i="9"/>
  <c r="E103" i="9"/>
  <c r="D103" i="9"/>
  <c r="C103" i="9"/>
  <c r="E100" i="9"/>
  <c r="D100" i="9"/>
  <c r="C100" i="9"/>
  <c r="G96" i="9"/>
  <c r="F96" i="9"/>
  <c r="G95" i="9"/>
  <c r="G100" i="9" s="1"/>
  <c r="F95" i="9"/>
  <c r="F100" i="9" s="1"/>
  <c r="D93" i="9"/>
  <c r="C93" i="9"/>
  <c r="C104" i="9" s="1"/>
  <c r="G88" i="9"/>
  <c r="G93" i="9" s="1"/>
  <c r="G104" i="9" s="1"/>
  <c r="F88" i="9"/>
  <c r="F93" i="9" s="1"/>
  <c r="E88" i="9"/>
  <c r="E93" i="9" s="1"/>
  <c r="E104" i="9" s="1"/>
  <c r="G85" i="9"/>
  <c r="F85" i="9"/>
  <c r="E85" i="9"/>
  <c r="D85" i="9"/>
  <c r="C85" i="9"/>
  <c r="C82" i="9"/>
  <c r="G78" i="9"/>
  <c r="F78" i="9"/>
  <c r="F82" i="9" s="1"/>
  <c r="E78" i="9"/>
  <c r="E82" i="9" s="1"/>
  <c r="D78" i="9"/>
  <c r="D82" i="9" s="1"/>
  <c r="G77" i="9"/>
  <c r="G76" i="9"/>
  <c r="G82" i="9" s="1"/>
  <c r="C74" i="9"/>
  <c r="G70" i="9"/>
  <c r="G74" i="9" s="1"/>
  <c r="G86" i="9" s="1"/>
  <c r="F70" i="9"/>
  <c r="F74" i="9" s="1"/>
  <c r="E70" i="9"/>
  <c r="E74" i="9" s="1"/>
  <c r="D70" i="9"/>
  <c r="D74" i="9" s="1"/>
  <c r="D86" i="9" s="1"/>
  <c r="G67" i="9"/>
  <c r="F67" i="9"/>
  <c r="E67" i="9"/>
  <c r="D67" i="9"/>
  <c r="C67" i="9"/>
  <c r="C64" i="9"/>
  <c r="D64" i="9"/>
  <c r="G59" i="9"/>
  <c r="F59" i="9"/>
  <c r="F64" i="9" s="1"/>
  <c r="E59" i="9"/>
  <c r="E64" i="9" s="1"/>
  <c r="G58" i="9"/>
  <c r="G56" i="9"/>
  <c r="F56" i="9"/>
  <c r="F68" i="9" s="1"/>
  <c r="E56" i="9"/>
  <c r="D56" i="9"/>
  <c r="D68" i="9" s="1"/>
  <c r="C56" i="9"/>
  <c r="G50" i="9"/>
  <c r="F50" i="9"/>
  <c r="E50" i="9"/>
  <c r="D50" i="9"/>
  <c r="C50" i="9"/>
  <c r="G47" i="9"/>
  <c r="F47" i="9"/>
  <c r="E47" i="9"/>
  <c r="D47" i="9"/>
  <c r="C47" i="9"/>
  <c r="G39" i="9"/>
  <c r="F39" i="9"/>
  <c r="E39" i="9"/>
  <c r="E51" i="9" s="1"/>
  <c r="D39" i="9"/>
  <c r="D51" i="9" s="1"/>
  <c r="C39" i="9"/>
  <c r="G33" i="9"/>
  <c r="F33" i="9"/>
  <c r="E33" i="9"/>
  <c r="D33" i="9"/>
  <c r="C33" i="9"/>
  <c r="C30" i="9"/>
  <c r="G26" i="9"/>
  <c r="F26" i="9"/>
  <c r="E26" i="9"/>
  <c r="G25" i="9"/>
  <c r="G24" i="9"/>
  <c r="F24" i="9"/>
  <c r="F30" i="9" s="1"/>
  <c r="E24" i="9"/>
  <c r="E30" i="9" s="1"/>
  <c r="E34" i="9" s="1"/>
  <c r="D24" i="9"/>
  <c r="D30" i="9" s="1"/>
  <c r="G22" i="9"/>
  <c r="F22" i="9"/>
  <c r="F34" i="9" s="1"/>
  <c r="E22" i="9"/>
  <c r="D22" i="9"/>
  <c r="C22" i="9"/>
  <c r="G30" i="9" l="1"/>
  <c r="G34" i="9" s="1"/>
  <c r="C51" i="9"/>
  <c r="G51" i="9"/>
  <c r="G64" i="9"/>
  <c r="D104" i="9"/>
  <c r="E156" i="9"/>
  <c r="E176" i="9"/>
  <c r="D34" i="9"/>
  <c r="C34" i="9"/>
  <c r="E86" i="9"/>
  <c r="F104" i="9"/>
  <c r="F156" i="9"/>
  <c r="F210" i="9"/>
  <c r="F51" i="9"/>
  <c r="E120" i="9"/>
  <c r="G176" i="9"/>
  <c r="C86" i="9"/>
  <c r="C210" i="9"/>
  <c r="E210" i="9"/>
  <c r="D224" i="9"/>
  <c r="D225" i="9" s="1"/>
  <c r="D226" i="9" s="1"/>
  <c r="F224" i="9"/>
  <c r="C224" i="9"/>
  <c r="E224" i="9"/>
  <c r="G224" i="9"/>
  <c r="G225" i="9" s="1"/>
  <c r="G226" i="9" s="1"/>
  <c r="E193" i="9"/>
  <c r="G193" i="9"/>
  <c r="E68" i="9"/>
  <c r="G68" i="9"/>
  <c r="C68" i="9"/>
  <c r="F86" i="9"/>
  <c r="F176" i="9"/>
  <c r="F225" i="9" l="1"/>
  <c r="F226" i="9" s="1"/>
  <c r="E225" i="9"/>
  <c r="E226" i="9" s="1"/>
  <c r="C225" i="9"/>
  <c r="C226" i="9" s="1"/>
</calcChain>
</file>

<file path=xl/sharedStrings.xml><?xml version="1.0" encoding="utf-8"?>
<sst xmlns="http://schemas.openxmlformats.org/spreadsheetml/2006/main" count="587" uniqueCount="153">
  <si>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</si>
  <si>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</si>
  <si>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</si>
  <si>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</si>
  <si>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</si>
  <si>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</si>
  <si>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</si>
  <si>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</si>
  <si>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</si>
  <si>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</si>
  <si>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Меню приготавливаемых блюд</t>
  </si>
  <si>
    <t>Неделя 1 День 1</t>
  </si>
  <si>
    <t>ЗАВТРАК</t>
  </si>
  <si>
    <t>Каша "Дружба"</t>
  </si>
  <si>
    <t>Батон нарезной</t>
  </si>
  <si>
    <t>100.1</t>
  </si>
  <si>
    <t>Сыр твердый порциями</t>
  </si>
  <si>
    <t>Масло сливочное</t>
  </si>
  <si>
    <t>Чай с сахаром</t>
  </si>
  <si>
    <t>Печенье</t>
  </si>
  <si>
    <t>ИТОГО ЗА ЗАВТРАК</t>
  </si>
  <si>
    <t>ОБЕД</t>
  </si>
  <si>
    <t>Икра кабачковая (промышленного производства)</t>
  </si>
  <si>
    <t>Свекольник</t>
  </si>
  <si>
    <t>395.1</t>
  </si>
  <si>
    <t>Сосиски отварные в соусе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</si>
  <si>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</si>
  <si>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</si>
  <si>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</si>
  <si>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</si>
  <si>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</si>
  <si>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</si>
  <si>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Кисель витаминизированный</t>
  </si>
  <si>
    <t>543.2</t>
  </si>
  <si>
    <t>Пирожки печеные из сдобного теста с капустным фаршем</t>
  </si>
  <si>
    <t>ИТОГО ЗА ПОЛДНИК</t>
  </si>
  <si>
    <t>ИТОГО ЗА ДЕНЬ:</t>
  </si>
  <si>
    <t>День 2</t>
  </si>
  <si>
    <t>Запеканка из творога с морковью (с соусом)</t>
  </si>
  <si>
    <t>Фрукт свежий ,  сезонный</t>
  </si>
  <si>
    <t>Чай с лимоном</t>
  </si>
  <si>
    <t>Огурцы соленые</t>
  </si>
  <si>
    <t>134.1</t>
  </si>
  <si>
    <t>Рассольник ленинградский на курином бульоне</t>
  </si>
  <si>
    <t>Кнели из кур с рисом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</si>
  <si>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</si>
  <si>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</si>
  <si>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</si>
  <si>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</si>
  <si>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</si>
  <si>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454.1</t>
  </si>
  <si>
    <t>Пирожки печеные из дрожжевого теста с морковным фаршем</t>
  </si>
  <si>
    <t>День 3</t>
  </si>
  <si>
    <t>Каша манная вязкая</t>
  </si>
  <si>
    <t>Морковь отварная</t>
  </si>
  <si>
    <t>142.1</t>
  </si>
  <si>
    <t>Щи из свежей капусты с картофелем вегетарианские со сметаной</t>
  </si>
  <si>
    <t>Напиток из шиповника</t>
  </si>
  <si>
    <t>511.1</t>
  </si>
  <si>
    <t>Компот из замороженной ягоды</t>
  </si>
  <si>
    <t>Ватрушки с повидлом</t>
  </si>
  <si>
    <t>День 4</t>
  </si>
  <si>
    <t>Плов из отварной птицы</t>
  </si>
  <si>
    <t>4.1</t>
  </si>
  <si>
    <t>Закуска из белокочанной капусты с морковью</t>
  </si>
  <si>
    <t>Суп картофельный с макаронными изделиями на курином бульоне</t>
  </si>
  <si>
    <t>412.1</t>
  </si>
  <si>
    <t>Котлеты куриные, припущенные с соусом</t>
  </si>
  <si>
    <t>418.1</t>
  </si>
  <si>
    <t>Каша из гороха с маслом</t>
  </si>
  <si>
    <t>518.1</t>
  </si>
  <si>
    <t>Сок фруктовый, плодовый, ягодный , томатный</t>
  </si>
  <si>
    <t>555.1</t>
  </si>
  <si>
    <t>Косичка с сахаром</t>
  </si>
  <si>
    <t>День 5</t>
  </si>
  <si>
    <t>395.2</t>
  </si>
  <si>
    <t>Колбасные изделия отварные с соусом</t>
  </si>
  <si>
    <t>Свекла отварная</t>
  </si>
  <si>
    <t>144.2</t>
  </si>
  <si>
    <t>Суп картофельный с бобовыми на курином бульоне</t>
  </si>
  <si>
    <t>Рагу из птицы</t>
  </si>
  <si>
    <t>РЦ 10.86.</t>
  </si>
  <si>
    <t>Напиток  витаминаминизированный</t>
  </si>
  <si>
    <t>Кисель из концентрата плодового или ягодного</t>
  </si>
  <si>
    <t>543.3</t>
  </si>
  <si>
    <t>Пирожки печеные из сдобного теста с картофелем</t>
  </si>
  <si>
    <t>День 6</t>
  </si>
  <si>
    <t>Каша рисовая молочная жидкая</t>
  </si>
  <si>
    <t>128.1</t>
  </si>
  <si>
    <t>Борщ с капустой и картофелем вегетарианский со сметаной</t>
  </si>
  <si>
    <t>Омлет с зеленым горошком</t>
  </si>
  <si>
    <t>Суп-лапша на курином бульоне</t>
  </si>
  <si>
    <t>День 8</t>
  </si>
  <si>
    <t>144.1</t>
  </si>
  <si>
    <t>Суп картофельный с бобовыми вегетарианский</t>
  </si>
  <si>
    <t>345.2</t>
  </si>
  <si>
    <t>Биточки рыбные с соусом</t>
  </si>
  <si>
    <t>454.4</t>
  </si>
  <si>
    <t>Пирожки печеные из дрожжевого теста с капустой и яйцом</t>
  </si>
  <si>
    <t>День 9</t>
  </si>
  <si>
    <t>Каша из хлопьев овсяных "Геркулес" жидкая</t>
  </si>
  <si>
    <t>Икра свекольная или морковная (свекольная)</t>
  </si>
  <si>
    <t>142.3</t>
  </si>
  <si>
    <t>Щи из свежей капусты с картофелем на курином бульоне</t>
  </si>
  <si>
    <t>412.2</t>
  </si>
  <si>
    <t>Шницели куриные, припущенные с соусом</t>
  </si>
  <si>
    <t>Каша пшеничная рассыпчатая</t>
  </si>
  <si>
    <t>Пирожки печеные из сдобного теста с повидлом</t>
  </si>
  <si>
    <t>День 10</t>
  </si>
  <si>
    <t>Макаронные изделия, запеченные с сыром</t>
  </si>
  <si>
    <t>134.2</t>
  </si>
  <si>
    <t>Рассольник ленинградский вегетарианский</t>
  </si>
  <si>
    <t>390.1</t>
  </si>
  <si>
    <t>Тефтели из говядины "ежики" с соусом</t>
  </si>
  <si>
    <t>195.1</t>
  </si>
  <si>
    <t>Рагу из овощей</t>
  </si>
  <si>
    <t>б/н</t>
  </si>
  <si>
    <t>Пирог морковный</t>
  </si>
  <si>
    <t>День 11</t>
  </si>
  <si>
    <t>Омлет натуральный</t>
  </si>
  <si>
    <t>Булочка  с сыром</t>
  </si>
  <si>
    <t>494.1</t>
  </si>
  <si>
    <t>Чай ягодный</t>
  </si>
  <si>
    <t>Винегрет овощной</t>
  </si>
  <si>
    <t>Суп картофельный с клецками на мясном бульоне</t>
  </si>
  <si>
    <t>Картофель отварной</t>
  </si>
  <si>
    <t>День 12</t>
  </si>
  <si>
    <t>313.2</t>
  </si>
  <si>
    <t>Запеканка из творога с повидлом</t>
  </si>
  <si>
    <t>155.1</t>
  </si>
  <si>
    <t>Суп картофельный  с рисом</t>
  </si>
  <si>
    <t>Котлеты из говядины, припущенные в соусе</t>
  </si>
  <si>
    <t>Картофель запеченный из отварного</t>
  </si>
  <si>
    <t>ИТОГО ЗА ВЕСЬ ПЕРИОД:</t>
  </si>
  <si>
    <t>СРЕДНЕЕ ЗНАЧЕНИЕ ЗА ПЕРИОД:</t>
  </si>
  <si>
    <t>СОГЛАСОВАНО</t>
  </si>
  <si>
    <t>(должность)</t>
  </si>
  <si>
    <t>(ФИО)</t>
  </si>
  <si>
    <t>(дата)</t>
  </si>
  <si>
    <t>УТВЕРЖДАЮ</t>
  </si>
  <si>
    <t>Неделя 2 День 7</t>
  </si>
  <si>
    <t>Булочка школьная</t>
  </si>
  <si>
    <t>Курица в соусе томатном</t>
  </si>
  <si>
    <t xml:space="preserve">12-18 лет </t>
  </si>
  <si>
    <t>Овощи натуральные/или Огурцы соленые ТК 107</t>
  </si>
  <si>
    <t>Тефтели из кур  "ежики" с соусом</t>
  </si>
  <si>
    <t>Неделя 2 День 6</t>
  </si>
  <si>
    <t>День 7</t>
  </si>
  <si>
    <t>ООО "Купецъ"</t>
  </si>
  <si>
    <t>Д.С. Блинников</t>
  </si>
  <si>
    <t>01.09.2022г.</t>
  </si>
  <si>
    <t>Котлеты рыбные с соусом</t>
  </si>
  <si>
    <t>01.09.2022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</si>
</sst>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6" xfId="0" applyFill="1" applyBorder="1" applyAlignment="1">
      <alignment wrapText="1"/>
    </xf>
    <xf numFmtId="0" fontId="0" fillId="0" borderId="6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3" fillId="0" borderId="0" xfId="0" applyFont="1" applyFill="1" applyAlignment="1">
      <alignment horizontal="right" wrapText="1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>
      <alignment wrapText="1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11" xfId="0" applyFont="1" applyFill="1" applyBorder="1" applyAlignment="1">
      <alignment horizontal="right" wrapText="1"/>
    </xf>
    <xf numFmtId="2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right" wrapText="1"/>
    </xf>
    <xf numFmtId="2" fontId="0" fillId="0" borderId="20" xfId="0" applyNumberForma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left" vertical="top" wrapText="1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left" vertical="top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2" fontId="1" fillId="0" borderId="0" xfId="0" applyNumberFormat="1" applyFont="1" applyFill="1" applyAlignment="1">
      <alignment horizontal="center" wrapText="1"/>
    </xf>
    <xf numFmtId="0" fontId="0" fillId="0" borderId="0" xfId="0" applyFill="1" applyAlignment="1">
      <alignment wrapText="1"/>
    </xf>
    <xf numFmtId="1" fontId="2" fillId="0" borderId="0" xfId="0" applyNumberFormat="1" applyFon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left" vertical="top" wrapText="1"/>
    </xf>
    <xf numFmtId="1" fontId="1" fillId="0" borderId="8" xfId="0" applyNumberFormat="1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top"/>
    </xf>
    <xf numFmtId="0" fontId="1" fillId="0" borderId="12" xfId="0" applyFont="1" applyFill="1" applyBorder="1"/>
    <xf numFmtId="0" fontId="1" fillId="0" borderId="3" xfId="0" applyFont="1" applyFill="1" applyBorder="1"/>
    <xf numFmtId="0" fontId="1" fillId="0" borderId="13" xfId="0" applyFont="1" applyFill="1" applyBorder="1"/>
    <xf numFmtId="0" fontId="1" fillId="0" borderId="6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0" fontId="1" fillId="0" borderId="8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7"/>
  <sheetViews>
    <sheetView view="pageBreakPreview" zoomScale="60" zoomScaleNormal="100" workbookViewId="0">
      <selection activeCell="G5" sqref="G5"/>
    </sheetView>
  </sheetViews>
  <sheetFormatPr defaultRowHeight="12.75" x14ac:dyDescent="0.2"/>
  <cols>
    <col min="1" max="1" width="13.7109375" style="9" customWidth="1"/>
    <col min="2" max="2" width="47" style="53" customWidth="1"/>
    <col min="3" max="3" width="10.7109375" style="11" customWidth="1"/>
    <col min="4" max="6" width="10.7109375" style="12" customWidth="1"/>
    <col min="7" max="7" width="17" style="11" customWidth="1"/>
    <col min="8" max="8" width="15.7109375" style="11" customWidth="1"/>
    <col min="9" max="11" width="7.7109375" customWidth="1"/>
  </cols>
  <sheetData>
    <row r="1" spans="1:8" x14ac:dyDescent="0.2">
      <c r="B1" s="10" t="s">
        <v>135</v>
      </c>
      <c r="H1" s="13" t="s">
        <v>139</v>
      </c>
    </row>
    <row r="2" spans="1:8" x14ac:dyDescent="0.2">
      <c r="B2" s="14"/>
      <c r="F2" s="15"/>
      <c r="G2" s="16" t="s">
        <v>148</v>
      </c>
      <c r="H2" s="16"/>
    </row>
    <row r="3" spans="1:8" x14ac:dyDescent="0.2">
      <c r="B3" s="17" t="s">
        <v>136</v>
      </c>
      <c r="F3" s="18"/>
      <c r="G3" s="19" t="s">
        <v>149</v>
      </c>
      <c r="H3" s="20" t="s">
        <v>136</v>
      </c>
    </row>
    <row r="4" spans="1:8" x14ac:dyDescent="0.2">
      <c r="B4" s="21" t="s">
        <v>137</v>
      </c>
      <c r="F4" s="22"/>
      <c r="G4" s="23"/>
      <c r="H4" s="24" t="s">
        <v>137</v>
      </c>
    </row>
    <row r="5" spans="1:8" x14ac:dyDescent="0.2">
      <c r="B5" s="25" t="s">
        <v>138</v>
      </c>
      <c r="G5" s="11" t="s">
        <v>152</v>
      </c>
      <c r="H5" s="26" t="s">
        <v>138</v>
      </c>
    </row>
    <row r="9" spans="1:8" s="1" customFormat="1" x14ac:dyDescent="0.2">
      <c r="A9" s="54" t="s">
        <v>10</v>
      </c>
      <c r="B9" s="55"/>
      <c r="C9" s="55"/>
      <c r="D9" s="55"/>
      <c r="E9" s="55"/>
      <c r="F9" s="55"/>
      <c r="G9" s="55"/>
      <c r="H9" s="55"/>
    </row>
    <row r="10" spans="1:8" s="1" customFormat="1" x14ac:dyDescent="0.2">
      <c r="A10" s="27"/>
      <c r="B10" s="28"/>
      <c r="C10" s="29"/>
      <c r="D10" s="30"/>
      <c r="E10" s="30"/>
      <c r="F10" s="30"/>
      <c r="G10" s="31"/>
      <c r="H10" s="31"/>
    </row>
    <row r="11" spans="1:8" s="1" customFormat="1" ht="25.5" x14ac:dyDescent="0.2">
      <c r="A11" s="27" t="s">
        <v>4</v>
      </c>
      <c r="B11" s="28" t="s">
        <v>143</v>
      </c>
      <c r="C11" s="29"/>
      <c r="D11" s="30"/>
      <c r="E11" s="30"/>
      <c r="F11" s="30"/>
      <c r="G11" s="31"/>
      <c r="H11" s="31"/>
    </row>
    <row r="12" spans="1:8" s="1" customFormat="1" ht="13.5" thickBot="1" x14ac:dyDescent="0.25">
      <c r="A12" s="32"/>
      <c r="B12" s="28"/>
      <c r="C12" s="29"/>
      <c r="D12" s="30"/>
      <c r="E12" s="30"/>
      <c r="F12" s="30"/>
      <c r="G12" s="31"/>
      <c r="H12" s="31"/>
    </row>
    <row r="13" spans="1:8" s="2" customFormat="1" ht="33" customHeight="1" x14ac:dyDescent="0.2">
      <c r="A13" s="56" t="s">
        <v>0</v>
      </c>
      <c r="B13" s="58" t="s">
        <v>1</v>
      </c>
      <c r="C13" s="60" t="s">
        <v>3</v>
      </c>
      <c r="D13" s="62" t="s">
        <v>5</v>
      </c>
      <c r="E13" s="62"/>
      <c r="F13" s="62"/>
      <c r="G13" s="63" t="s">
        <v>6</v>
      </c>
      <c r="H13" s="65" t="s">
        <v>2</v>
      </c>
    </row>
    <row r="14" spans="1:8" s="3" customFormat="1" ht="13.5" thickBot="1" x14ac:dyDescent="0.25">
      <c r="A14" s="57"/>
      <c r="B14" s="59"/>
      <c r="C14" s="61"/>
      <c r="D14" s="33" t="s">
        <v>7</v>
      </c>
      <c r="E14" s="33" t="s">
        <v>8</v>
      </c>
      <c r="F14" s="33" t="s">
        <v>9</v>
      </c>
      <c r="G14" s="64"/>
      <c r="H14" s="66"/>
    </row>
    <row r="15" spans="1:8" s="4" customFormat="1" x14ac:dyDescent="0.2">
      <c r="A15" s="68" t="s">
        <v>11</v>
      </c>
      <c r="B15" s="69"/>
      <c r="C15" s="69"/>
      <c r="D15" s="69"/>
      <c r="E15" s="69"/>
      <c r="F15" s="69"/>
      <c r="G15" s="69"/>
      <c r="H15" s="70"/>
    </row>
    <row r="16" spans="1:8" x14ac:dyDescent="0.2">
      <c r="A16" s="67" t="s">
        <v>12</v>
      </c>
      <c r="B16" s="6" t="s">
        <v>13</v>
      </c>
      <c r="C16" s="7">
        <v>250</v>
      </c>
      <c r="D16" s="8">
        <v>6.68</v>
      </c>
      <c r="E16" s="8">
        <v>8.58</v>
      </c>
      <c r="F16" s="8">
        <v>34.1</v>
      </c>
      <c r="G16" s="34">
        <v>254.38</v>
      </c>
      <c r="H16" s="35">
        <v>260</v>
      </c>
    </row>
    <row r="17" spans="1:8" x14ac:dyDescent="0.2">
      <c r="A17" s="67"/>
      <c r="B17" s="6" t="s">
        <v>14</v>
      </c>
      <c r="C17" s="7">
        <v>40</v>
      </c>
      <c r="D17" s="8">
        <v>3</v>
      </c>
      <c r="E17" s="8">
        <v>1.1599999999999999</v>
      </c>
      <c r="F17" s="8">
        <v>20.56</v>
      </c>
      <c r="G17" s="34">
        <v>104.8</v>
      </c>
      <c r="H17" s="35">
        <v>111</v>
      </c>
    </row>
    <row r="18" spans="1:8" x14ac:dyDescent="0.2">
      <c r="A18" s="67"/>
      <c r="B18" s="6" t="s">
        <v>16</v>
      </c>
      <c r="C18" s="7">
        <v>10</v>
      </c>
      <c r="D18" s="8">
        <v>2.3199999999999998</v>
      </c>
      <c r="E18" s="8">
        <v>2.95</v>
      </c>
      <c r="F18" s="8">
        <v>0</v>
      </c>
      <c r="G18" s="34">
        <v>36.4</v>
      </c>
      <c r="H18" s="36" t="s">
        <v>15</v>
      </c>
    </row>
    <row r="19" spans="1:8" x14ac:dyDescent="0.2">
      <c r="A19" s="67"/>
      <c r="B19" s="6" t="s">
        <v>17</v>
      </c>
      <c r="C19" s="7">
        <v>10</v>
      </c>
      <c r="D19" s="8">
        <v>0.13</v>
      </c>
      <c r="E19" s="8">
        <v>6.15</v>
      </c>
      <c r="F19" s="8">
        <v>0.17</v>
      </c>
      <c r="G19" s="34">
        <v>56.6</v>
      </c>
      <c r="H19" s="35">
        <v>105</v>
      </c>
    </row>
    <row r="20" spans="1:8" x14ac:dyDescent="0.2">
      <c r="A20" s="67"/>
      <c r="B20" s="6" t="s">
        <v>18</v>
      </c>
      <c r="C20" s="7">
        <v>200</v>
      </c>
      <c r="D20" s="8">
        <v>0.2</v>
      </c>
      <c r="E20" s="8">
        <v>0</v>
      </c>
      <c r="F20" s="8">
        <v>7.02</v>
      </c>
      <c r="G20" s="34">
        <v>28.46</v>
      </c>
      <c r="H20" s="35">
        <v>493</v>
      </c>
    </row>
    <row r="21" spans="1:8" x14ac:dyDescent="0.2">
      <c r="A21" s="67"/>
      <c r="B21" s="6" t="s">
        <v>19</v>
      </c>
      <c r="C21" s="7">
        <v>40</v>
      </c>
      <c r="D21" s="8">
        <v>3</v>
      </c>
      <c r="E21" s="8">
        <v>4.72</v>
      </c>
      <c r="F21" s="8">
        <v>29.96</v>
      </c>
      <c r="G21" s="34">
        <v>166.84</v>
      </c>
      <c r="H21" s="35">
        <v>590</v>
      </c>
    </row>
    <row r="22" spans="1:8" s="4" customFormat="1" x14ac:dyDescent="0.2">
      <c r="A22" s="67" t="s">
        <v>20</v>
      </c>
      <c r="B22" s="71"/>
      <c r="C22" s="37">
        <f>SUM(C16:C21)</f>
        <v>550</v>
      </c>
      <c r="D22" s="37">
        <f t="shared" ref="D22:G22" si="0">SUM(D16:D21)</f>
        <v>15.33</v>
      </c>
      <c r="E22" s="37">
        <f t="shared" si="0"/>
        <v>23.560000000000002</v>
      </c>
      <c r="F22" s="37">
        <f t="shared" si="0"/>
        <v>91.81</v>
      </c>
      <c r="G22" s="37">
        <f t="shared" si="0"/>
        <v>647.48</v>
      </c>
      <c r="H22" s="38"/>
    </row>
    <row r="23" spans="1:8" x14ac:dyDescent="0.2">
      <c r="A23" s="67" t="s">
        <v>21</v>
      </c>
      <c r="B23" s="6" t="s">
        <v>22</v>
      </c>
      <c r="C23" s="7">
        <v>100</v>
      </c>
      <c r="D23" s="8">
        <v>1.9</v>
      </c>
      <c r="E23" s="8">
        <v>8.9</v>
      </c>
      <c r="F23" s="8">
        <v>7.7</v>
      </c>
      <c r="G23" s="34">
        <v>119</v>
      </c>
      <c r="H23" s="35">
        <v>115</v>
      </c>
    </row>
    <row r="24" spans="1:8" x14ac:dyDescent="0.2">
      <c r="A24" s="67"/>
      <c r="B24" s="6" t="s">
        <v>23</v>
      </c>
      <c r="C24" s="7">
        <v>250</v>
      </c>
      <c r="D24" s="8">
        <f>3.8/2*2.5</f>
        <v>4.75</v>
      </c>
      <c r="E24" s="8">
        <f>5.88/2*2.5</f>
        <v>7.35</v>
      </c>
      <c r="F24" s="8">
        <f>15.54/2*2.5</f>
        <v>19.424999999999997</v>
      </c>
      <c r="G24" s="34">
        <f>97.08/2*2.5</f>
        <v>121.35</v>
      </c>
      <c r="H24" s="35">
        <v>131</v>
      </c>
    </row>
    <row r="25" spans="1:8" x14ac:dyDescent="0.2">
      <c r="A25" s="67"/>
      <c r="B25" s="6" t="s">
        <v>25</v>
      </c>
      <c r="C25" s="7">
        <v>100</v>
      </c>
      <c r="D25" s="8">
        <v>7.15</v>
      </c>
      <c r="E25" s="8">
        <v>12.17</v>
      </c>
      <c r="F25" s="8">
        <v>2.37</v>
      </c>
      <c r="G25" s="8">
        <f>177.23/9*10</f>
        <v>196.92222222222222</v>
      </c>
      <c r="H25" s="36" t="s">
        <v>24</v>
      </c>
    </row>
    <row r="26" spans="1:8" x14ac:dyDescent="0.2">
      <c r="A26" s="67"/>
      <c r="B26" s="6" t="s">
        <v>26</v>
      </c>
      <c r="C26" s="7">
        <v>180</v>
      </c>
      <c r="D26" s="8">
        <v>6.97</v>
      </c>
      <c r="E26" s="8">
        <f>3.91/1.5*1.8</f>
        <v>4.6920000000000002</v>
      </c>
      <c r="F26" s="8">
        <f>43.55/1.5*1.8</f>
        <v>52.26</v>
      </c>
      <c r="G26" s="34">
        <f>201.4/1.5*1.8</f>
        <v>241.68000000000004</v>
      </c>
      <c r="H26" s="35">
        <v>291</v>
      </c>
    </row>
    <row r="27" spans="1:8" x14ac:dyDescent="0.2">
      <c r="A27" s="67"/>
      <c r="B27" s="6" t="s">
        <v>27</v>
      </c>
      <c r="C27" s="7">
        <v>200</v>
      </c>
      <c r="D27" s="8">
        <v>0.08</v>
      </c>
      <c r="E27" s="8">
        <v>0</v>
      </c>
      <c r="F27" s="8">
        <v>10.62</v>
      </c>
      <c r="G27" s="34">
        <v>40.44</v>
      </c>
      <c r="H27" s="35">
        <v>508</v>
      </c>
    </row>
    <row r="28" spans="1:8" x14ac:dyDescent="0.2">
      <c r="A28" s="67"/>
      <c r="B28" s="6" t="s">
        <v>28</v>
      </c>
      <c r="C28" s="7">
        <v>30</v>
      </c>
      <c r="D28" s="8">
        <v>1.98</v>
      </c>
      <c r="E28" s="8">
        <v>0.36</v>
      </c>
      <c r="F28" s="8">
        <v>10.02</v>
      </c>
      <c r="G28" s="34">
        <v>52.2</v>
      </c>
      <c r="H28" s="35">
        <v>109</v>
      </c>
    </row>
    <row r="29" spans="1:8" x14ac:dyDescent="0.2">
      <c r="A29" s="67"/>
      <c r="B29" s="6" t="s">
        <v>29</v>
      </c>
      <c r="C29" s="7">
        <v>30</v>
      </c>
      <c r="D29" s="8">
        <v>2.37</v>
      </c>
      <c r="E29" s="8">
        <v>0.3</v>
      </c>
      <c r="F29" s="8">
        <v>14.76</v>
      </c>
      <c r="G29" s="34">
        <v>70.5</v>
      </c>
      <c r="H29" s="35">
        <v>108</v>
      </c>
    </row>
    <row r="30" spans="1:8" s="4" customFormat="1" x14ac:dyDescent="0.2">
      <c r="A30" s="67" t="s">
        <v>30</v>
      </c>
      <c r="B30" s="71"/>
      <c r="C30" s="37">
        <f>SUM(C23:C29)</f>
        <v>890</v>
      </c>
      <c r="D30" s="37">
        <f t="shared" ref="D30:G30" si="1">SUM(D23:D29)</f>
        <v>25.2</v>
      </c>
      <c r="E30" s="37">
        <f t="shared" si="1"/>
        <v>33.771999999999998</v>
      </c>
      <c r="F30" s="37">
        <f t="shared" si="1"/>
        <v>117.155</v>
      </c>
      <c r="G30" s="39">
        <f t="shared" si="1"/>
        <v>842.09222222222229</v>
      </c>
      <c r="H30" s="38"/>
    </row>
    <row r="31" spans="1:8" x14ac:dyDescent="0.2">
      <c r="A31" s="67" t="s">
        <v>31</v>
      </c>
      <c r="B31" s="6" t="s">
        <v>32</v>
      </c>
      <c r="C31" s="7">
        <v>200</v>
      </c>
      <c r="D31" s="8">
        <v>0</v>
      </c>
      <c r="E31" s="8">
        <v>0</v>
      </c>
      <c r="F31" s="8">
        <v>24</v>
      </c>
      <c r="G31" s="34">
        <v>95</v>
      </c>
      <c r="H31" s="35">
        <v>614</v>
      </c>
    </row>
    <row r="32" spans="1:8" ht="25.5" x14ac:dyDescent="0.2">
      <c r="A32" s="67"/>
      <c r="B32" s="6" t="s">
        <v>34</v>
      </c>
      <c r="C32" s="7">
        <v>100</v>
      </c>
      <c r="D32" s="8">
        <v>6.54</v>
      </c>
      <c r="E32" s="8">
        <v>7.87</v>
      </c>
      <c r="F32" s="8">
        <v>31.16</v>
      </c>
      <c r="G32" s="34">
        <v>235.4</v>
      </c>
      <c r="H32" s="36" t="s">
        <v>33</v>
      </c>
    </row>
    <row r="33" spans="1:8" s="4" customFormat="1" x14ac:dyDescent="0.2">
      <c r="A33" s="67" t="s">
        <v>35</v>
      </c>
      <c r="B33" s="71"/>
      <c r="C33" s="37">
        <f>SUM(C31:C32)</f>
        <v>300</v>
      </c>
      <c r="D33" s="37">
        <f t="shared" ref="D33:G33" si="2">SUM(D31:D32)</f>
        <v>6.54</v>
      </c>
      <c r="E33" s="37">
        <f t="shared" si="2"/>
        <v>7.87</v>
      </c>
      <c r="F33" s="37">
        <f t="shared" si="2"/>
        <v>55.16</v>
      </c>
      <c r="G33" s="37">
        <f t="shared" si="2"/>
        <v>330.4</v>
      </c>
      <c r="H33" s="38"/>
    </row>
    <row r="34" spans="1:8" s="4" customFormat="1" ht="13.5" thickBot="1" x14ac:dyDescent="0.25">
      <c r="A34" s="72" t="s">
        <v>36</v>
      </c>
      <c r="B34" s="73"/>
      <c r="C34" s="40">
        <f>C22+C30+C33</f>
        <v>1740</v>
      </c>
      <c r="D34" s="40">
        <f t="shared" ref="D34:G34" si="3">D22+D30+D33</f>
        <v>47.07</v>
      </c>
      <c r="E34" s="40">
        <f t="shared" si="3"/>
        <v>65.201999999999998</v>
      </c>
      <c r="F34" s="40">
        <f t="shared" si="3"/>
        <v>264.125</v>
      </c>
      <c r="G34" s="40">
        <f t="shared" si="3"/>
        <v>1819.9722222222222</v>
      </c>
      <c r="H34" s="41"/>
    </row>
    <row r="35" spans="1:8" s="4" customFormat="1" x14ac:dyDescent="0.2">
      <c r="A35" s="74" t="s">
        <v>37</v>
      </c>
      <c r="B35" s="75"/>
      <c r="C35" s="75"/>
      <c r="D35" s="75"/>
      <c r="E35" s="75"/>
      <c r="F35" s="75"/>
      <c r="G35" s="75"/>
      <c r="H35" s="76"/>
    </row>
    <row r="36" spans="1:8" x14ac:dyDescent="0.2">
      <c r="A36" s="67" t="s">
        <v>12</v>
      </c>
      <c r="B36" s="6" t="s">
        <v>38</v>
      </c>
      <c r="C36" s="7">
        <v>200</v>
      </c>
      <c r="D36" s="8">
        <v>22.04</v>
      </c>
      <c r="E36" s="8">
        <v>16.899999999999999</v>
      </c>
      <c r="F36" s="8">
        <v>33.78</v>
      </c>
      <c r="G36" s="34">
        <v>364.56</v>
      </c>
      <c r="H36" s="35">
        <v>233</v>
      </c>
    </row>
    <row r="37" spans="1:8" x14ac:dyDescent="0.2">
      <c r="A37" s="67"/>
      <c r="B37" s="6" t="s">
        <v>39</v>
      </c>
      <c r="C37" s="7">
        <v>150</v>
      </c>
      <c r="D37" s="8">
        <v>0.6</v>
      </c>
      <c r="E37" s="8">
        <v>0.6</v>
      </c>
      <c r="F37" s="8">
        <v>14.7</v>
      </c>
      <c r="G37" s="34">
        <v>70.5</v>
      </c>
      <c r="H37" s="35">
        <v>112</v>
      </c>
    </row>
    <row r="38" spans="1:8" x14ac:dyDescent="0.2">
      <c r="A38" s="67"/>
      <c r="B38" s="6" t="s">
        <v>40</v>
      </c>
      <c r="C38" s="7">
        <v>200</v>
      </c>
      <c r="D38" s="8">
        <v>0.26</v>
      </c>
      <c r="E38" s="8">
        <v>0</v>
      </c>
      <c r="F38" s="8">
        <v>7.24</v>
      </c>
      <c r="G38" s="34">
        <v>30.84</v>
      </c>
      <c r="H38" s="35">
        <v>494</v>
      </c>
    </row>
    <row r="39" spans="1:8" s="4" customFormat="1" x14ac:dyDescent="0.2">
      <c r="A39" s="67" t="s">
        <v>20</v>
      </c>
      <c r="B39" s="71"/>
      <c r="C39" s="37">
        <f>SUM(C36:C38)</f>
        <v>550</v>
      </c>
      <c r="D39" s="37">
        <f t="shared" ref="D39:G39" si="4">SUM(D36:D38)</f>
        <v>22.900000000000002</v>
      </c>
      <c r="E39" s="37">
        <f t="shared" si="4"/>
        <v>17.5</v>
      </c>
      <c r="F39" s="37">
        <f t="shared" si="4"/>
        <v>55.720000000000006</v>
      </c>
      <c r="G39" s="37">
        <f t="shared" si="4"/>
        <v>465.9</v>
      </c>
      <c r="H39" s="38"/>
    </row>
    <row r="40" spans="1:8" x14ac:dyDescent="0.2">
      <c r="A40" s="67" t="s">
        <v>21</v>
      </c>
      <c r="B40" s="6" t="s">
        <v>64</v>
      </c>
      <c r="C40" s="7">
        <v>100</v>
      </c>
      <c r="D40" s="8">
        <v>1.6</v>
      </c>
      <c r="E40" s="8">
        <v>10.1</v>
      </c>
      <c r="F40" s="8">
        <v>9.6</v>
      </c>
      <c r="G40" s="34">
        <v>136</v>
      </c>
      <c r="H40" s="36" t="s">
        <v>63</v>
      </c>
    </row>
    <row r="41" spans="1:8" x14ac:dyDescent="0.2">
      <c r="A41" s="67"/>
      <c r="B41" s="6" t="s">
        <v>43</v>
      </c>
      <c r="C41" s="7">
        <v>250</v>
      </c>
      <c r="D41" s="8">
        <v>3.08</v>
      </c>
      <c r="E41" s="8">
        <v>5.45</v>
      </c>
      <c r="F41" s="8">
        <v>17.420000000000002</v>
      </c>
      <c r="G41" s="34">
        <v>131.82</v>
      </c>
      <c r="H41" s="36" t="s">
        <v>42</v>
      </c>
    </row>
    <row r="42" spans="1:8" x14ac:dyDescent="0.2">
      <c r="A42" s="67"/>
      <c r="B42" s="6" t="s">
        <v>44</v>
      </c>
      <c r="C42" s="7">
        <v>100</v>
      </c>
      <c r="D42" s="8">
        <v>14.01</v>
      </c>
      <c r="E42" s="8">
        <v>11.65</v>
      </c>
      <c r="F42" s="8">
        <v>9.4700000000000006</v>
      </c>
      <c r="G42" s="34">
        <v>188.79</v>
      </c>
      <c r="H42" s="35">
        <v>411</v>
      </c>
    </row>
    <row r="43" spans="1:8" x14ac:dyDescent="0.2">
      <c r="A43" s="67"/>
      <c r="B43" s="6" t="s">
        <v>45</v>
      </c>
      <c r="C43" s="7">
        <v>180</v>
      </c>
      <c r="D43" s="8">
        <v>10.37</v>
      </c>
      <c r="E43" s="8">
        <v>9.49</v>
      </c>
      <c r="F43" s="8">
        <v>46.62</v>
      </c>
      <c r="G43" s="34">
        <v>270.81</v>
      </c>
      <c r="H43" s="35">
        <v>237</v>
      </c>
    </row>
    <row r="44" spans="1:8" x14ac:dyDescent="0.2">
      <c r="A44" s="67"/>
      <c r="B44" s="6" t="s">
        <v>47</v>
      </c>
      <c r="C44" s="7">
        <v>200</v>
      </c>
      <c r="D44" s="8">
        <v>1.92</v>
      </c>
      <c r="E44" s="8">
        <v>0.12</v>
      </c>
      <c r="F44" s="8">
        <v>25.86</v>
      </c>
      <c r="G44" s="34">
        <v>112.36</v>
      </c>
      <c r="H44" s="36" t="s">
        <v>46</v>
      </c>
    </row>
    <row r="45" spans="1:8" x14ac:dyDescent="0.2">
      <c r="A45" s="67"/>
      <c r="B45" s="6" t="s">
        <v>29</v>
      </c>
      <c r="C45" s="7">
        <v>30</v>
      </c>
      <c r="D45" s="8">
        <v>2.37</v>
      </c>
      <c r="E45" s="8">
        <v>0.3</v>
      </c>
      <c r="F45" s="8">
        <v>14.76</v>
      </c>
      <c r="G45" s="34">
        <v>70.5</v>
      </c>
      <c r="H45" s="35">
        <v>108</v>
      </c>
    </row>
    <row r="46" spans="1:8" x14ac:dyDescent="0.2">
      <c r="A46" s="67"/>
      <c r="B46" s="6" t="s">
        <v>28</v>
      </c>
      <c r="C46" s="7">
        <v>30</v>
      </c>
      <c r="D46" s="8">
        <v>1.98</v>
      </c>
      <c r="E46" s="8">
        <v>0.36</v>
      </c>
      <c r="F46" s="8">
        <v>10.02</v>
      </c>
      <c r="G46" s="34">
        <v>52.2</v>
      </c>
      <c r="H46" s="35">
        <v>109</v>
      </c>
    </row>
    <row r="47" spans="1:8" s="4" customFormat="1" x14ac:dyDescent="0.2">
      <c r="A47" s="67" t="s">
        <v>30</v>
      </c>
      <c r="B47" s="71"/>
      <c r="C47" s="37">
        <f>SUM(C40:C46)</f>
        <v>890</v>
      </c>
      <c r="D47" s="37">
        <f t="shared" ref="D47:G47" si="5">SUM(D40:D46)</f>
        <v>35.329999999999991</v>
      </c>
      <c r="E47" s="37">
        <f t="shared" si="5"/>
        <v>37.47</v>
      </c>
      <c r="F47" s="37">
        <f t="shared" si="5"/>
        <v>133.75</v>
      </c>
      <c r="G47" s="37">
        <f t="shared" si="5"/>
        <v>962.48000000000013</v>
      </c>
      <c r="H47" s="38"/>
    </row>
    <row r="48" spans="1:8" x14ac:dyDescent="0.2">
      <c r="A48" s="67" t="s">
        <v>31</v>
      </c>
      <c r="B48" s="6" t="s">
        <v>49</v>
      </c>
      <c r="C48" s="7">
        <v>200</v>
      </c>
      <c r="D48" s="8">
        <v>5.4</v>
      </c>
      <c r="E48" s="8">
        <v>5</v>
      </c>
      <c r="F48" s="8">
        <v>21.6</v>
      </c>
      <c r="G48" s="34">
        <v>158</v>
      </c>
      <c r="H48" s="36" t="s">
        <v>48</v>
      </c>
    </row>
    <row r="49" spans="1:8" ht="25.5" x14ac:dyDescent="0.2">
      <c r="A49" s="67"/>
      <c r="B49" s="6" t="s">
        <v>51</v>
      </c>
      <c r="C49" s="7">
        <v>100</v>
      </c>
      <c r="D49" s="8">
        <v>5.89</v>
      </c>
      <c r="E49" s="8">
        <v>3.73</v>
      </c>
      <c r="F49" s="8">
        <v>32.07</v>
      </c>
      <c r="G49" s="34">
        <v>217.04</v>
      </c>
      <c r="H49" s="36" t="s">
        <v>50</v>
      </c>
    </row>
    <row r="50" spans="1:8" s="4" customFormat="1" x14ac:dyDescent="0.2">
      <c r="A50" s="67" t="s">
        <v>35</v>
      </c>
      <c r="B50" s="71"/>
      <c r="C50" s="37">
        <f>SUM(C48:C49)</f>
        <v>300</v>
      </c>
      <c r="D50" s="37">
        <f t="shared" ref="D50:G50" si="6">SUM(D48:D49)</f>
        <v>11.29</v>
      </c>
      <c r="E50" s="37">
        <f t="shared" si="6"/>
        <v>8.73</v>
      </c>
      <c r="F50" s="37">
        <f t="shared" si="6"/>
        <v>53.67</v>
      </c>
      <c r="G50" s="37">
        <f t="shared" si="6"/>
        <v>375.03999999999996</v>
      </c>
      <c r="H50" s="38"/>
    </row>
    <row r="51" spans="1:8" s="4" customFormat="1" ht="13.5" thickBot="1" x14ac:dyDescent="0.25">
      <c r="A51" s="72" t="s">
        <v>36</v>
      </c>
      <c r="B51" s="73"/>
      <c r="C51" s="40">
        <f>C39+C47+C50</f>
        <v>1740</v>
      </c>
      <c r="D51" s="40">
        <f t="shared" ref="D51:G51" si="7">D39+D47+D50</f>
        <v>69.519999999999982</v>
      </c>
      <c r="E51" s="40">
        <f t="shared" si="7"/>
        <v>63.7</v>
      </c>
      <c r="F51" s="40">
        <f t="shared" si="7"/>
        <v>243.14</v>
      </c>
      <c r="G51" s="40">
        <f t="shared" si="7"/>
        <v>1803.42</v>
      </c>
      <c r="H51" s="41"/>
    </row>
    <row r="52" spans="1:8" s="4" customFormat="1" x14ac:dyDescent="0.2">
      <c r="A52" s="74" t="s">
        <v>52</v>
      </c>
      <c r="B52" s="75"/>
      <c r="C52" s="75"/>
      <c r="D52" s="75"/>
      <c r="E52" s="75"/>
      <c r="F52" s="75"/>
      <c r="G52" s="75"/>
      <c r="H52" s="76"/>
    </row>
    <row r="53" spans="1:8" x14ac:dyDescent="0.2">
      <c r="A53" s="67" t="s">
        <v>12</v>
      </c>
      <c r="B53" s="6" t="s">
        <v>53</v>
      </c>
      <c r="C53" s="7">
        <v>250</v>
      </c>
      <c r="D53" s="8">
        <v>9.7799999999999994</v>
      </c>
      <c r="E53" s="8">
        <v>8.8000000000000007</v>
      </c>
      <c r="F53" s="8">
        <v>50.75</v>
      </c>
      <c r="G53" s="34">
        <v>321.64999999999998</v>
      </c>
      <c r="H53" s="35">
        <v>250</v>
      </c>
    </row>
    <row r="54" spans="1:8" x14ac:dyDescent="0.2">
      <c r="A54" s="67"/>
      <c r="B54" s="6" t="s">
        <v>141</v>
      </c>
      <c r="C54" s="7">
        <v>100</v>
      </c>
      <c r="D54" s="8">
        <v>7.63</v>
      </c>
      <c r="E54" s="8">
        <v>7.47</v>
      </c>
      <c r="F54" s="8">
        <v>52</v>
      </c>
      <c r="G54" s="8">
        <v>276.37</v>
      </c>
      <c r="H54" s="35">
        <v>574</v>
      </c>
    </row>
    <row r="55" spans="1:8" x14ac:dyDescent="0.2">
      <c r="A55" s="67"/>
      <c r="B55" s="6" t="s">
        <v>18</v>
      </c>
      <c r="C55" s="7">
        <v>200</v>
      </c>
      <c r="D55" s="8">
        <v>0.2</v>
      </c>
      <c r="E55" s="8">
        <v>0</v>
      </c>
      <c r="F55" s="8">
        <v>7.02</v>
      </c>
      <c r="G55" s="34">
        <v>28.46</v>
      </c>
      <c r="H55" s="35">
        <v>493</v>
      </c>
    </row>
    <row r="56" spans="1:8" s="4" customFormat="1" x14ac:dyDescent="0.2">
      <c r="A56" s="67" t="s">
        <v>20</v>
      </c>
      <c r="B56" s="71"/>
      <c r="C56" s="37">
        <f>SUM(C53:C55)</f>
        <v>550</v>
      </c>
      <c r="D56" s="37">
        <f t="shared" ref="D56:G56" si="8">SUM(D53:D55)</f>
        <v>17.61</v>
      </c>
      <c r="E56" s="37">
        <f t="shared" si="8"/>
        <v>16.27</v>
      </c>
      <c r="F56" s="37">
        <f t="shared" si="8"/>
        <v>109.77</v>
      </c>
      <c r="G56" s="37">
        <f t="shared" si="8"/>
        <v>626.48</v>
      </c>
      <c r="H56" s="38"/>
    </row>
    <row r="57" spans="1:8" x14ac:dyDescent="0.2">
      <c r="A57" s="67" t="s">
        <v>21</v>
      </c>
      <c r="B57" s="6" t="s">
        <v>41</v>
      </c>
      <c r="C57" s="7">
        <v>100</v>
      </c>
      <c r="D57" s="8">
        <v>0.8</v>
      </c>
      <c r="E57" s="8">
        <v>0.1</v>
      </c>
      <c r="F57" s="8">
        <v>1.7</v>
      </c>
      <c r="G57" s="34">
        <v>13</v>
      </c>
      <c r="H57" s="35">
        <v>107</v>
      </c>
    </row>
    <row r="58" spans="1:8" ht="25.5" x14ac:dyDescent="0.2">
      <c r="A58" s="67"/>
      <c r="B58" s="6" t="s">
        <v>65</v>
      </c>
      <c r="C58" s="7">
        <v>250</v>
      </c>
      <c r="D58" s="8">
        <v>2.7</v>
      </c>
      <c r="E58" s="8">
        <v>2.85</v>
      </c>
      <c r="F58" s="8">
        <v>18.829999999999998</v>
      </c>
      <c r="G58" s="34">
        <f>133.8/2*2.5</f>
        <v>167.25</v>
      </c>
      <c r="H58" s="35">
        <v>147</v>
      </c>
    </row>
    <row r="59" spans="1:8" x14ac:dyDescent="0.2">
      <c r="A59" s="67"/>
      <c r="B59" s="6" t="s">
        <v>151</v>
      </c>
      <c r="C59" s="7">
        <v>100</v>
      </c>
      <c r="D59" s="8">
        <v>10.25</v>
      </c>
      <c r="E59" s="8">
        <f>7.66/0.09*0.1</f>
        <v>8.5111111111111111</v>
      </c>
      <c r="F59" s="8">
        <f>8.93/0.09*0.1</f>
        <v>9.9222222222222243</v>
      </c>
      <c r="G59" s="8">
        <f>143.99/0.09*0.1</f>
        <v>159.98888888888894</v>
      </c>
      <c r="H59" s="35">
        <v>343</v>
      </c>
    </row>
    <row r="60" spans="1:8" x14ac:dyDescent="0.2">
      <c r="A60" s="67"/>
      <c r="B60" s="6" t="s">
        <v>115</v>
      </c>
      <c r="C60" s="7">
        <v>180</v>
      </c>
      <c r="D60" s="8">
        <f>3.47/1.5*1.8</f>
        <v>4.1640000000000006</v>
      </c>
      <c r="E60" s="8">
        <f>9.73/1.5*1.8</f>
        <v>11.676000000000002</v>
      </c>
      <c r="F60" s="8">
        <f>42.23/1.5*1.8</f>
        <v>50.676000000000002</v>
      </c>
      <c r="G60" s="8">
        <f>198.21/1.5*1.8</f>
        <v>237.85200000000003</v>
      </c>
      <c r="H60" s="36" t="s">
        <v>114</v>
      </c>
    </row>
    <row r="61" spans="1:8" x14ac:dyDescent="0.2">
      <c r="A61" s="67"/>
      <c r="B61" s="6" t="s">
        <v>57</v>
      </c>
      <c r="C61" s="7">
        <v>200</v>
      </c>
      <c r="D61" s="8">
        <v>0.32</v>
      </c>
      <c r="E61" s="8">
        <v>0.14000000000000001</v>
      </c>
      <c r="F61" s="8">
        <v>11.46</v>
      </c>
      <c r="G61" s="34">
        <v>48.32</v>
      </c>
      <c r="H61" s="35">
        <v>519</v>
      </c>
    </row>
    <row r="62" spans="1:8" x14ac:dyDescent="0.2">
      <c r="A62" s="67"/>
      <c r="B62" s="6" t="s">
        <v>29</v>
      </c>
      <c r="C62" s="7">
        <v>30</v>
      </c>
      <c r="D62" s="8">
        <v>2.37</v>
      </c>
      <c r="E62" s="8">
        <v>0.3</v>
      </c>
      <c r="F62" s="8">
        <v>14.76</v>
      </c>
      <c r="G62" s="34">
        <v>70.5</v>
      </c>
      <c r="H62" s="35">
        <v>108</v>
      </c>
    </row>
    <row r="63" spans="1:8" x14ac:dyDescent="0.2">
      <c r="A63" s="67"/>
      <c r="B63" s="6" t="s">
        <v>28</v>
      </c>
      <c r="C63" s="7">
        <v>30</v>
      </c>
      <c r="D63" s="8">
        <v>1.98</v>
      </c>
      <c r="E63" s="8">
        <v>0.36</v>
      </c>
      <c r="F63" s="8">
        <v>10.02</v>
      </c>
      <c r="G63" s="34">
        <v>52.2</v>
      </c>
      <c r="H63" s="35">
        <v>109</v>
      </c>
    </row>
    <row r="64" spans="1:8" s="4" customFormat="1" x14ac:dyDescent="0.2">
      <c r="A64" s="67" t="s">
        <v>30</v>
      </c>
      <c r="B64" s="71"/>
      <c r="C64" s="42">
        <f>SUM(C57:C63)</f>
        <v>890</v>
      </c>
      <c r="D64" s="39">
        <f>SUM(D57:D63)</f>
        <v>22.584000000000003</v>
      </c>
      <c r="E64" s="39">
        <f>SUM(E57:E63)</f>
        <v>23.937111111111115</v>
      </c>
      <c r="F64" s="39">
        <f>SUM(F57:F63)</f>
        <v>117.36822222222222</v>
      </c>
      <c r="G64" s="39">
        <f>SUM(G57:G63)</f>
        <v>749.11088888888901</v>
      </c>
      <c r="H64" s="38"/>
    </row>
    <row r="65" spans="1:8" x14ac:dyDescent="0.2">
      <c r="A65" s="67" t="s">
        <v>31</v>
      </c>
      <c r="B65" s="6" t="s">
        <v>59</v>
      </c>
      <c r="C65" s="7">
        <v>200</v>
      </c>
      <c r="D65" s="8">
        <v>0.3</v>
      </c>
      <c r="E65" s="8">
        <v>0.12</v>
      </c>
      <c r="F65" s="8">
        <v>9.18</v>
      </c>
      <c r="G65" s="34">
        <v>39.74</v>
      </c>
      <c r="H65" s="36" t="s">
        <v>58</v>
      </c>
    </row>
    <row r="66" spans="1:8" x14ac:dyDescent="0.2">
      <c r="A66" s="67"/>
      <c r="B66" s="6" t="s">
        <v>60</v>
      </c>
      <c r="C66" s="7">
        <v>100</v>
      </c>
      <c r="D66" s="8">
        <v>6.3</v>
      </c>
      <c r="E66" s="8">
        <v>6.89</v>
      </c>
      <c r="F66" s="8">
        <v>33.119999999999997</v>
      </c>
      <c r="G66" s="34">
        <v>206.93</v>
      </c>
      <c r="H66" s="35">
        <v>540</v>
      </c>
    </row>
    <row r="67" spans="1:8" s="4" customFormat="1" x14ac:dyDescent="0.2">
      <c r="A67" s="67" t="s">
        <v>35</v>
      </c>
      <c r="B67" s="71"/>
      <c r="C67" s="37">
        <f>SUM(C65:C66)</f>
        <v>300</v>
      </c>
      <c r="D67" s="37">
        <f t="shared" ref="D67:G67" si="9">SUM(D65:D66)</f>
        <v>6.6</v>
      </c>
      <c r="E67" s="37">
        <f t="shared" si="9"/>
        <v>7.01</v>
      </c>
      <c r="F67" s="37">
        <f t="shared" si="9"/>
        <v>42.3</v>
      </c>
      <c r="G67" s="37">
        <f t="shared" si="9"/>
        <v>246.67000000000002</v>
      </c>
      <c r="H67" s="38"/>
    </row>
    <row r="68" spans="1:8" s="4" customFormat="1" ht="13.5" thickBot="1" x14ac:dyDescent="0.25">
      <c r="A68" s="72" t="s">
        <v>36</v>
      </c>
      <c r="B68" s="73"/>
      <c r="C68" s="43">
        <f>C56+C64+C67</f>
        <v>1740</v>
      </c>
      <c r="D68" s="44">
        <f t="shared" ref="D68:G68" si="10">D56+D64+D67</f>
        <v>46.794000000000004</v>
      </c>
      <c r="E68" s="44">
        <f t="shared" si="10"/>
        <v>47.217111111111116</v>
      </c>
      <c r="F68" s="44">
        <f t="shared" si="10"/>
        <v>269.43822222222224</v>
      </c>
      <c r="G68" s="44">
        <f t="shared" si="10"/>
        <v>1622.260888888889</v>
      </c>
      <c r="H68" s="41"/>
    </row>
    <row r="69" spans="1:8" s="4" customFormat="1" x14ac:dyDescent="0.2">
      <c r="A69" s="74" t="s">
        <v>61</v>
      </c>
      <c r="B69" s="75"/>
      <c r="C69" s="75"/>
      <c r="D69" s="75"/>
      <c r="E69" s="75"/>
      <c r="F69" s="75"/>
      <c r="G69" s="75"/>
      <c r="H69" s="76"/>
    </row>
    <row r="70" spans="1:8" x14ac:dyDescent="0.2">
      <c r="A70" s="67" t="s">
        <v>12</v>
      </c>
      <c r="B70" s="6" t="s">
        <v>62</v>
      </c>
      <c r="C70" s="7">
        <v>280</v>
      </c>
      <c r="D70" s="8">
        <f>17.17/2.4*2.8</f>
        <v>20.03166666666667</v>
      </c>
      <c r="E70" s="8">
        <f>18.47/2.4*2.8</f>
        <v>21.548333333333332</v>
      </c>
      <c r="F70" s="8">
        <f>45.26/2.4*2.8</f>
        <v>52.803333333333335</v>
      </c>
      <c r="G70" s="34">
        <f>435.06/2.4*2.8</f>
        <v>507.57</v>
      </c>
      <c r="H70" s="35">
        <v>406</v>
      </c>
    </row>
    <row r="71" spans="1:8" x14ac:dyDescent="0.2">
      <c r="A71" s="67"/>
      <c r="B71" s="6" t="s">
        <v>28</v>
      </c>
      <c r="C71" s="7">
        <v>30</v>
      </c>
      <c r="D71" s="8">
        <v>1.98</v>
      </c>
      <c r="E71" s="8">
        <v>0.36</v>
      </c>
      <c r="F71" s="8">
        <v>10.02</v>
      </c>
      <c r="G71" s="34">
        <v>52.2</v>
      </c>
      <c r="H71" s="35">
        <v>109</v>
      </c>
    </row>
    <row r="72" spans="1:8" x14ac:dyDescent="0.2">
      <c r="A72" s="67"/>
      <c r="B72" s="6" t="s">
        <v>29</v>
      </c>
      <c r="C72" s="7">
        <v>40</v>
      </c>
      <c r="D72" s="8">
        <v>2.37</v>
      </c>
      <c r="E72" s="8">
        <v>0.3</v>
      </c>
      <c r="F72" s="8">
        <v>14.76</v>
      </c>
      <c r="G72" s="34">
        <v>70.5</v>
      </c>
      <c r="H72" s="35">
        <v>108</v>
      </c>
    </row>
    <row r="73" spans="1:8" x14ac:dyDescent="0.2">
      <c r="A73" s="67"/>
      <c r="B73" s="6" t="s">
        <v>40</v>
      </c>
      <c r="C73" s="7">
        <v>200</v>
      </c>
      <c r="D73" s="8">
        <v>0.26</v>
      </c>
      <c r="E73" s="8">
        <v>0</v>
      </c>
      <c r="F73" s="8">
        <v>7.24</v>
      </c>
      <c r="G73" s="34">
        <v>30.84</v>
      </c>
      <c r="H73" s="35">
        <v>494</v>
      </c>
    </row>
    <row r="74" spans="1:8" s="4" customFormat="1" x14ac:dyDescent="0.2">
      <c r="A74" s="67" t="s">
        <v>20</v>
      </c>
      <c r="B74" s="71"/>
      <c r="C74" s="37">
        <f>SUM(C70:C73)</f>
        <v>550</v>
      </c>
      <c r="D74" s="39">
        <f t="shared" ref="D74:G74" si="11">SUM(D70:D73)</f>
        <v>24.641666666666673</v>
      </c>
      <c r="E74" s="39">
        <f t="shared" si="11"/>
        <v>22.208333333333332</v>
      </c>
      <c r="F74" s="39">
        <f t="shared" si="11"/>
        <v>84.823333333333338</v>
      </c>
      <c r="G74" s="39">
        <f t="shared" si="11"/>
        <v>661.11</v>
      </c>
      <c r="H74" s="38"/>
    </row>
    <row r="75" spans="1:8" x14ac:dyDescent="0.2">
      <c r="A75" s="67" t="s">
        <v>21</v>
      </c>
      <c r="B75" s="6" t="s">
        <v>54</v>
      </c>
      <c r="C75" s="7">
        <v>100</v>
      </c>
      <c r="D75" s="8">
        <v>1.17</v>
      </c>
      <c r="E75" s="8">
        <v>0.1</v>
      </c>
      <c r="F75" s="8">
        <v>5.67</v>
      </c>
      <c r="G75" s="34">
        <v>28.33</v>
      </c>
      <c r="H75" s="35">
        <v>16</v>
      </c>
    </row>
    <row r="76" spans="1:8" ht="25.5" x14ac:dyDescent="0.2">
      <c r="A76" s="67"/>
      <c r="B76" s="6" t="s">
        <v>56</v>
      </c>
      <c r="C76" s="7">
        <v>250</v>
      </c>
      <c r="D76" s="8">
        <v>2.73</v>
      </c>
      <c r="E76" s="8">
        <v>6.58</v>
      </c>
      <c r="F76" s="8">
        <v>14.2</v>
      </c>
      <c r="G76" s="8">
        <f>102.38/2*2.5</f>
        <v>127.97499999999999</v>
      </c>
      <c r="H76" s="36" t="s">
        <v>55</v>
      </c>
    </row>
    <row r="77" spans="1:8" x14ac:dyDescent="0.2">
      <c r="A77" s="67"/>
      <c r="B77" s="6" t="s">
        <v>67</v>
      </c>
      <c r="C77" s="7">
        <v>100</v>
      </c>
      <c r="D77" s="8">
        <v>11.42</v>
      </c>
      <c r="E77" s="8">
        <v>11.64</v>
      </c>
      <c r="F77" s="8">
        <v>9.1999999999999993</v>
      </c>
      <c r="G77" s="8">
        <f>178.28/0.09*0.1</f>
        <v>198.0888888888889</v>
      </c>
      <c r="H77" s="36" t="s">
        <v>66</v>
      </c>
    </row>
    <row r="78" spans="1:8" x14ac:dyDescent="0.2">
      <c r="A78" s="67"/>
      <c r="B78" s="6" t="s">
        <v>69</v>
      </c>
      <c r="C78" s="7">
        <v>180</v>
      </c>
      <c r="D78" s="8">
        <f>12.9/1.5*1.8</f>
        <v>15.48</v>
      </c>
      <c r="E78" s="8">
        <f>9.71/1.5*1.8</f>
        <v>11.652000000000001</v>
      </c>
      <c r="F78" s="8">
        <f>39.91/1.5*1.8</f>
        <v>47.891999999999996</v>
      </c>
      <c r="G78" s="8">
        <f>256.49/1.5*1.8</f>
        <v>307.78800000000001</v>
      </c>
      <c r="H78" s="36" t="s">
        <v>68</v>
      </c>
    </row>
    <row r="79" spans="1:8" x14ac:dyDescent="0.2">
      <c r="A79" s="67"/>
      <c r="B79" s="6" t="s">
        <v>27</v>
      </c>
      <c r="C79" s="7">
        <v>200</v>
      </c>
      <c r="D79" s="8">
        <v>0.08</v>
      </c>
      <c r="E79" s="8">
        <v>0</v>
      </c>
      <c r="F79" s="8">
        <v>10.62</v>
      </c>
      <c r="G79" s="34">
        <v>40.44</v>
      </c>
      <c r="H79" s="35">
        <v>508</v>
      </c>
    </row>
    <row r="80" spans="1:8" x14ac:dyDescent="0.2">
      <c r="A80" s="67"/>
      <c r="B80" s="6" t="s">
        <v>29</v>
      </c>
      <c r="C80" s="7">
        <v>30</v>
      </c>
      <c r="D80" s="8">
        <v>2.37</v>
      </c>
      <c r="E80" s="8">
        <v>0.3</v>
      </c>
      <c r="F80" s="8">
        <v>14.76</v>
      </c>
      <c r="G80" s="34">
        <v>70.5</v>
      </c>
      <c r="H80" s="35">
        <v>108</v>
      </c>
    </row>
    <row r="81" spans="1:8" x14ac:dyDescent="0.2">
      <c r="A81" s="67"/>
      <c r="B81" s="6" t="s">
        <v>28</v>
      </c>
      <c r="C81" s="7">
        <v>30</v>
      </c>
      <c r="D81" s="8">
        <v>1.98</v>
      </c>
      <c r="E81" s="8">
        <v>0.36</v>
      </c>
      <c r="F81" s="8">
        <v>10.02</v>
      </c>
      <c r="G81" s="34">
        <v>52.2</v>
      </c>
      <c r="H81" s="35">
        <v>109</v>
      </c>
    </row>
    <row r="82" spans="1:8" s="4" customFormat="1" x14ac:dyDescent="0.2">
      <c r="A82" s="67" t="s">
        <v>30</v>
      </c>
      <c r="B82" s="71"/>
      <c r="C82" s="37">
        <f>SUM(C75:C81)</f>
        <v>890</v>
      </c>
      <c r="D82" s="37">
        <f t="shared" ref="D82:G82" si="12">SUM(D75:D81)</f>
        <v>35.229999999999997</v>
      </c>
      <c r="E82" s="39">
        <f t="shared" si="12"/>
        <v>30.632000000000001</v>
      </c>
      <c r="F82" s="39">
        <f t="shared" si="12"/>
        <v>112.36199999999999</v>
      </c>
      <c r="G82" s="39">
        <f t="shared" si="12"/>
        <v>825.32188888888891</v>
      </c>
      <c r="H82" s="38"/>
    </row>
    <row r="83" spans="1:8" x14ac:dyDescent="0.2">
      <c r="A83" s="67" t="s">
        <v>31</v>
      </c>
      <c r="B83" s="6" t="s">
        <v>71</v>
      </c>
      <c r="C83" s="7">
        <v>200</v>
      </c>
      <c r="D83" s="8">
        <v>0.2</v>
      </c>
      <c r="E83" s="8">
        <v>0.2</v>
      </c>
      <c r="F83" s="8">
        <v>22.8</v>
      </c>
      <c r="G83" s="34">
        <v>100</v>
      </c>
      <c r="H83" s="36" t="s">
        <v>70</v>
      </c>
    </row>
    <row r="84" spans="1:8" x14ac:dyDescent="0.2">
      <c r="A84" s="67"/>
      <c r="B84" s="6" t="s">
        <v>73</v>
      </c>
      <c r="C84" s="7">
        <v>100</v>
      </c>
      <c r="D84" s="8">
        <v>8.25</v>
      </c>
      <c r="E84" s="8">
        <v>6.67</v>
      </c>
      <c r="F84" s="8">
        <v>35.21</v>
      </c>
      <c r="G84" s="34">
        <v>306.49</v>
      </c>
      <c r="H84" s="36" t="s">
        <v>72</v>
      </c>
    </row>
    <row r="85" spans="1:8" s="4" customFormat="1" x14ac:dyDescent="0.2">
      <c r="A85" s="67" t="s">
        <v>35</v>
      </c>
      <c r="B85" s="71"/>
      <c r="C85" s="37">
        <f>SUM(C83:C84)</f>
        <v>300</v>
      </c>
      <c r="D85" s="37">
        <f t="shared" ref="D85:G85" si="13">SUM(D83:D84)</f>
        <v>8.4499999999999993</v>
      </c>
      <c r="E85" s="37">
        <f t="shared" si="13"/>
        <v>6.87</v>
      </c>
      <c r="F85" s="37">
        <f t="shared" si="13"/>
        <v>58.010000000000005</v>
      </c>
      <c r="G85" s="37">
        <f t="shared" si="13"/>
        <v>406.49</v>
      </c>
      <c r="H85" s="38"/>
    </row>
    <row r="86" spans="1:8" s="4" customFormat="1" ht="13.5" thickBot="1" x14ac:dyDescent="0.25">
      <c r="A86" s="72" t="s">
        <v>36</v>
      </c>
      <c r="B86" s="73"/>
      <c r="C86" s="40">
        <f>C74+C82+C85</f>
        <v>1740</v>
      </c>
      <c r="D86" s="44">
        <f t="shared" ref="D86:G86" si="14">D74+D82+D85</f>
        <v>68.321666666666673</v>
      </c>
      <c r="E86" s="44">
        <f t="shared" si="14"/>
        <v>59.710333333333331</v>
      </c>
      <c r="F86" s="44">
        <f t="shared" si="14"/>
        <v>255.19533333333334</v>
      </c>
      <c r="G86" s="44">
        <f t="shared" si="14"/>
        <v>1892.9218888888888</v>
      </c>
      <c r="H86" s="41"/>
    </row>
    <row r="87" spans="1:8" s="4" customFormat="1" x14ac:dyDescent="0.2">
      <c r="A87" s="74" t="s">
        <v>74</v>
      </c>
      <c r="B87" s="75"/>
      <c r="C87" s="75"/>
      <c r="D87" s="75"/>
      <c r="E87" s="75"/>
      <c r="F87" s="75"/>
      <c r="G87" s="75"/>
      <c r="H87" s="76"/>
    </row>
    <row r="88" spans="1:8" x14ac:dyDescent="0.2">
      <c r="A88" s="67" t="s">
        <v>12</v>
      </c>
      <c r="B88" s="6" t="s">
        <v>26</v>
      </c>
      <c r="C88" s="7">
        <v>180</v>
      </c>
      <c r="D88" s="8">
        <v>6.97</v>
      </c>
      <c r="E88" s="8">
        <f>3.91/1.5*1.8</f>
        <v>4.6920000000000002</v>
      </c>
      <c r="F88" s="8">
        <f>43.55/1.5*1.8</f>
        <v>52.26</v>
      </c>
      <c r="G88" s="34">
        <f>201.4/1.5*1.8</f>
        <v>241.68000000000004</v>
      </c>
      <c r="H88" s="35">
        <v>291</v>
      </c>
    </row>
    <row r="89" spans="1:8" x14ac:dyDescent="0.2">
      <c r="A89" s="67"/>
      <c r="B89" s="6" t="s">
        <v>76</v>
      </c>
      <c r="C89" s="7">
        <v>90</v>
      </c>
      <c r="D89" s="8">
        <v>6.49</v>
      </c>
      <c r="E89" s="8">
        <v>9.0500000000000007</v>
      </c>
      <c r="F89" s="8">
        <v>2.74</v>
      </c>
      <c r="G89" s="34">
        <v>121.49</v>
      </c>
      <c r="H89" s="36" t="s">
        <v>75</v>
      </c>
    </row>
    <row r="90" spans="1:8" ht="13.5" customHeight="1" x14ac:dyDescent="0.2">
      <c r="A90" s="67"/>
      <c r="B90" s="6" t="s">
        <v>144</v>
      </c>
      <c r="C90" s="7">
        <v>60</v>
      </c>
      <c r="D90" s="8">
        <v>0.48</v>
      </c>
      <c r="E90" s="8">
        <v>0.06</v>
      </c>
      <c r="F90" s="8">
        <v>1.5</v>
      </c>
      <c r="G90" s="34">
        <v>8.4</v>
      </c>
      <c r="H90" s="35">
        <v>106</v>
      </c>
    </row>
    <row r="91" spans="1:8" x14ac:dyDescent="0.2">
      <c r="A91" s="67"/>
      <c r="B91" s="6" t="s">
        <v>29</v>
      </c>
      <c r="C91" s="7">
        <v>30</v>
      </c>
      <c r="D91" s="8">
        <v>2.37</v>
      </c>
      <c r="E91" s="8">
        <v>0.3</v>
      </c>
      <c r="F91" s="8">
        <v>14.76</v>
      </c>
      <c r="G91" s="34">
        <v>70.5</v>
      </c>
      <c r="H91" s="35">
        <v>108</v>
      </c>
    </row>
    <row r="92" spans="1:8" x14ac:dyDescent="0.2">
      <c r="A92" s="67"/>
      <c r="B92" s="6" t="s">
        <v>18</v>
      </c>
      <c r="C92" s="7">
        <v>200</v>
      </c>
      <c r="D92" s="8">
        <v>0.2</v>
      </c>
      <c r="E92" s="8">
        <v>0</v>
      </c>
      <c r="F92" s="8">
        <v>7.02</v>
      </c>
      <c r="G92" s="34">
        <v>28.46</v>
      </c>
      <c r="H92" s="35">
        <v>493</v>
      </c>
    </row>
    <row r="93" spans="1:8" s="4" customFormat="1" x14ac:dyDescent="0.2">
      <c r="A93" s="67" t="s">
        <v>20</v>
      </c>
      <c r="B93" s="71"/>
      <c r="C93" s="37">
        <f>SUM(C88:C92)</f>
        <v>560</v>
      </c>
      <c r="D93" s="37">
        <f t="shared" ref="D93:G93" si="15">SUM(D88:D92)</f>
        <v>16.510000000000002</v>
      </c>
      <c r="E93" s="37">
        <f t="shared" si="15"/>
        <v>14.102000000000002</v>
      </c>
      <c r="F93" s="37">
        <f t="shared" si="15"/>
        <v>78.28</v>
      </c>
      <c r="G93" s="37">
        <f t="shared" si="15"/>
        <v>470.53</v>
      </c>
      <c r="H93" s="38"/>
    </row>
    <row r="94" spans="1:8" x14ac:dyDescent="0.2">
      <c r="A94" s="67" t="s">
        <v>21</v>
      </c>
      <c r="B94" s="6" t="s">
        <v>77</v>
      </c>
      <c r="C94" s="7">
        <v>100</v>
      </c>
      <c r="D94" s="8">
        <v>1.33</v>
      </c>
      <c r="E94" s="8">
        <v>0.17</v>
      </c>
      <c r="F94" s="8">
        <v>7.17</v>
      </c>
      <c r="G94" s="34">
        <v>35</v>
      </c>
      <c r="H94" s="35">
        <v>17</v>
      </c>
    </row>
    <row r="95" spans="1:8" x14ac:dyDescent="0.2">
      <c r="A95" s="67"/>
      <c r="B95" s="6" t="s">
        <v>79</v>
      </c>
      <c r="C95" s="7">
        <v>250</v>
      </c>
      <c r="D95" s="8">
        <v>2.2999999999999998</v>
      </c>
      <c r="E95" s="8">
        <v>4.25</v>
      </c>
      <c r="F95" s="8">
        <f>17.1/2*2.5</f>
        <v>21.375</v>
      </c>
      <c r="G95" s="8">
        <f>131.5/2*2.5</f>
        <v>164.375</v>
      </c>
      <c r="H95" s="36" t="s">
        <v>78</v>
      </c>
    </row>
    <row r="96" spans="1:8" x14ac:dyDescent="0.2">
      <c r="A96" s="67"/>
      <c r="B96" s="6" t="s">
        <v>80</v>
      </c>
      <c r="C96" s="7">
        <v>280</v>
      </c>
      <c r="D96" s="8">
        <v>24.36</v>
      </c>
      <c r="E96" s="8">
        <v>26.77</v>
      </c>
      <c r="F96" s="8">
        <f>39.97/2.4*2.8</f>
        <v>46.631666666666668</v>
      </c>
      <c r="G96" s="8">
        <f>398.68/2.4*2.8</f>
        <v>465.12666666666667</v>
      </c>
      <c r="H96" s="35">
        <v>407</v>
      </c>
    </row>
    <row r="97" spans="1:8" x14ac:dyDescent="0.2">
      <c r="A97" s="67"/>
      <c r="B97" s="6" t="s">
        <v>82</v>
      </c>
      <c r="C97" s="7">
        <v>200</v>
      </c>
      <c r="D97" s="8">
        <v>0</v>
      </c>
      <c r="E97" s="8">
        <v>0</v>
      </c>
      <c r="F97" s="8">
        <v>19</v>
      </c>
      <c r="G97" s="34">
        <v>75</v>
      </c>
      <c r="H97" s="36" t="s">
        <v>81</v>
      </c>
    </row>
    <row r="98" spans="1:8" x14ac:dyDescent="0.2">
      <c r="A98" s="67"/>
      <c r="B98" s="6" t="s">
        <v>29</v>
      </c>
      <c r="C98" s="7">
        <v>30</v>
      </c>
      <c r="D98" s="8">
        <v>2.37</v>
      </c>
      <c r="E98" s="8">
        <v>0.3</v>
      </c>
      <c r="F98" s="8">
        <v>14.76</v>
      </c>
      <c r="G98" s="34">
        <v>70.5</v>
      </c>
      <c r="H98" s="35">
        <v>108</v>
      </c>
    </row>
    <row r="99" spans="1:8" x14ac:dyDescent="0.2">
      <c r="A99" s="67"/>
      <c r="B99" s="6" t="s">
        <v>28</v>
      </c>
      <c r="C99" s="7">
        <v>30</v>
      </c>
      <c r="D99" s="8">
        <v>1.98</v>
      </c>
      <c r="E99" s="8">
        <v>0.36</v>
      </c>
      <c r="F99" s="8">
        <v>10.02</v>
      </c>
      <c r="G99" s="34">
        <v>52.2</v>
      </c>
      <c r="H99" s="35">
        <v>109</v>
      </c>
    </row>
    <row r="100" spans="1:8" s="4" customFormat="1" x14ac:dyDescent="0.2">
      <c r="A100" s="67" t="s">
        <v>30</v>
      </c>
      <c r="B100" s="71"/>
      <c r="C100" s="37">
        <f>SUM(C94:C99)</f>
        <v>890</v>
      </c>
      <c r="D100" s="37">
        <f t="shared" ref="D100:G100" si="16">SUM(D94:D99)</f>
        <v>32.339999999999996</v>
      </c>
      <c r="E100" s="37">
        <f t="shared" si="16"/>
        <v>31.849999999999998</v>
      </c>
      <c r="F100" s="39">
        <f t="shared" si="16"/>
        <v>118.95666666666668</v>
      </c>
      <c r="G100" s="39">
        <f t="shared" si="16"/>
        <v>862.20166666666671</v>
      </c>
      <c r="H100" s="38"/>
    </row>
    <row r="101" spans="1:8" x14ac:dyDescent="0.2">
      <c r="A101" s="67" t="s">
        <v>31</v>
      </c>
      <c r="B101" s="6" t="s">
        <v>83</v>
      </c>
      <c r="C101" s="7">
        <v>200</v>
      </c>
      <c r="D101" s="8">
        <v>0</v>
      </c>
      <c r="E101" s="8">
        <v>0</v>
      </c>
      <c r="F101" s="8">
        <v>6.98</v>
      </c>
      <c r="G101" s="34">
        <v>26.54</v>
      </c>
      <c r="H101" s="35">
        <v>503</v>
      </c>
    </row>
    <row r="102" spans="1:8" x14ac:dyDescent="0.2">
      <c r="A102" s="67"/>
      <c r="B102" s="6" t="s">
        <v>85</v>
      </c>
      <c r="C102" s="7">
        <v>100</v>
      </c>
      <c r="D102" s="8">
        <v>6.27</v>
      </c>
      <c r="E102" s="8">
        <v>7.86</v>
      </c>
      <c r="F102" s="8">
        <v>35.47</v>
      </c>
      <c r="G102" s="34">
        <v>239.67</v>
      </c>
      <c r="H102" s="36" t="s">
        <v>84</v>
      </c>
    </row>
    <row r="103" spans="1:8" s="4" customFormat="1" x14ac:dyDescent="0.2">
      <c r="A103" s="67" t="s">
        <v>35</v>
      </c>
      <c r="B103" s="71"/>
      <c r="C103" s="37">
        <f>SUM(C101:C102)</f>
        <v>300</v>
      </c>
      <c r="D103" s="37">
        <f t="shared" ref="D103:G103" si="17">SUM(D101:D102)</f>
        <v>6.27</v>
      </c>
      <c r="E103" s="37">
        <f t="shared" si="17"/>
        <v>7.86</v>
      </c>
      <c r="F103" s="37">
        <f t="shared" si="17"/>
        <v>42.45</v>
      </c>
      <c r="G103" s="37">
        <f t="shared" si="17"/>
        <v>266.20999999999998</v>
      </c>
      <c r="H103" s="38"/>
    </row>
    <row r="104" spans="1:8" s="4" customFormat="1" ht="13.5" thickBot="1" x14ac:dyDescent="0.25">
      <c r="A104" s="72" t="s">
        <v>36</v>
      </c>
      <c r="B104" s="73"/>
      <c r="C104" s="40">
        <f>C93+C100+C103</f>
        <v>1750</v>
      </c>
      <c r="D104" s="44">
        <f t="shared" ref="D104:G104" si="18">D93+D100+D103</f>
        <v>55.11999999999999</v>
      </c>
      <c r="E104" s="44">
        <f t="shared" si="18"/>
        <v>53.811999999999998</v>
      </c>
      <c r="F104" s="44">
        <f t="shared" si="18"/>
        <v>239.68666666666667</v>
      </c>
      <c r="G104" s="44">
        <f t="shared" si="18"/>
        <v>1598.9416666666666</v>
      </c>
      <c r="H104" s="41"/>
    </row>
    <row r="105" spans="1:8" s="4" customFormat="1" x14ac:dyDescent="0.2">
      <c r="A105" s="74" t="s">
        <v>146</v>
      </c>
      <c r="B105" s="75"/>
      <c r="C105" s="75"/>
      <c r="D105" s="75"/>
      <c r="E105" s="75"/>
      <c r="F105" s="75"/>
      <c r="G105" s="75"/>
      <c r="H105" s="76"/>
    </row>
    <row r="106" spans="1:8" x14ac:dyDescent="0.2">
      <c r="A106" s="67" t="s">
        <v>12</v>
      </c>
      <c r="B106" s="6" t="s">
        <v>87</v>
      </c>
      <c r="C106" s="7">
        <v>250</v>
      </c>
      <c r="D106" s="8">
        <v>7.05</v>
      </c>
      <c r="E106" s="8">
        <v>8.9499999999999993</v>
      </c>
      <c r="F106" s="8">
        <v>41.77</v>
      </c>
      <c r="G106" s="34">
        <v>275.77</v>
      </c>
      <c r="H106" s="35">
        <v>268</v>
      </c>
    </row>
    <row r="107" spans="1:8" x14ac:dyDescent="0.2">
      <c r="A107" s="67"/>
      <c r="B107" s="6" t="s">
        <v>14</v>
      </c>
      <c r="C107" s="7">
        <v>40</v>
      </c>
      <c r="D107" s="8">
        <v>3</v>
      </c>
      <c r="E107" s="8">
        <v>1.1599999999999999</v>
      </c>
      <c r="F107" s="8">
        <v>20.56</v>
      </c>
      <c r="G107" s="34">
        <v>104.8</v>
      </c>
      <c r="H107" s="35">
        <v>111</v>
      </c>
    </row>
    <row r="108" spans="1:8" x14ac:dyDescent="0.2">
      <c r="A108" s="67"/>
      <c r="B108" s="6" t="s">
        <v>16</v>
      </c>
      <c r="C108" s="7">
        <v>10</v>
      </c>
      <c r="D108" s="8">
        <v>2.3199999999999998</v>
      </c>
      <c r="E108" s="8">
        <v>2.95</v>
      </c>
      <c r="F108" s="8">
        <v>0</v>
      </c>
      <c r="G108" s="34">
        <v>36.4</v>
      </c>
      <c r="H108" s="36" t="s">
        <v>15</v>
      </c>
    </row>
    <row r="109" spans="1:8" x14ac:dyDescent="0.2">
      <c r="A109" s="67"/>
      <c r="B109" s="6" t="s">
        <v>17</v>
      </c>
      <c r="C109" s="7">
        <v>10</v>
      </c>
      <c r="D109" s="8">
        <v>0.13</v>
      </c>
      <c r="E109" s="8">
        <v>6.15</v>
      </c>
      <c r="F109" s="8">
        <v>0.17</v>
      </c>
      <c r="G109" s="34">
        <v>56.6</v>
      </c>
      <c r="H109" s="35">
        <v>105</v>
      </c>
    </row>
    <row r="110" spans="1:8" x14ac:dyDescent="0.2">
      <c r="A110" s="67"/>
      <c r="B110" s="6" t="s">
        <v>18</v>
      </c>
      <c r="C110" s="7">
        <v>200</v>
      </c>
      <c r="D110" s="8">
        <v>0.2</v>
      </c>
      <c r="E110" s="8">
        <v>0</v>
      </c>
      <c r="F110" s="8">
        <v>7.02</v>
      </c>
      <c r="G110" s="34">
        <v>28.46</v>
      </c>
      <c r="H110" s="35">
        <v>493</v>
      </c>
    </row>
    <row r="111" spans="1:8" x14ac:dyDescent="0.2">
      <c r="A111" s="67"/>
      <c r="B111" s="6" t="s">
        <v>19</v>
      </c>
      <c r="C111" s="7">
        <v>40</v>
      </c>
      <c r="D111" s="8">
        <v>3</v>
      </c>
      <c r="E111" s="8">
        <v>4.72</v>
      </c>
      <c r="F111" s="8">
        <v>29.96</v>
      </c>
      <c r="G111" s="34">
        <v>166.84</v>
      </c>
      <c r="H111" s="35">
        <v>590</v>
      </c>
    </row>
    <row r="112" spans="1:8" s="4" customFormat="1" x14ac:dyDescent="0.2">
      <c r="A112" s="67" t="s">
        <v>20</v>
      </c>
      <c r="B112" s="71"/>
      <c r="C112" s="37">
        <f>SUM(C106:C111)</f>
        <v>550</v>
      </c>
      <c r="D112" s="37">
        <f t="shared" ref="D112:G112" si="19">SUM(D106:D111)</f>
        <v>15.700000000000001</v>
      </c>
      <c r="E112" s="37">
        <f t="shared" si="19"/>
        <v>23.93</v>
      </c>
      <c r="F112" s="37">
        <f t="shared" si="19"/>
        <v>99.47999999999999</v>
      </c>
      <c r="G112" s="37">
        <f t="shared" si="19"/>
        <v>668.87</v>
      </c>
      <c r="H112" s="38"/>
    </row>
    <row r="113" spans="1:8" x14ac:dyDescent="0.2">
      <c r="A113" s="67" t="s">
        <v>21</v>
      </c>
      <c r="B113" s="6" t="s">
        <v>22</v>
      </c>
      <c r="C113" s="7">
        <v>100</v>
      </c>
      <c r="D113" s="8">
        <v>1.9</v>
      </c>
      <c r="E113" s="8">
        <v>8.9</v>
      </c>
      <c r="F113" s="8">
        <v>7.7</v>
      </c>
      <c r="G113" s="34">
        <v>119</v>
      </c>
      <c r="H113" s="35">
        <v>115</v>
      </c>
    </row>
    <row r="114" spans="1:8" ht="25.5" x14ac:dyDescent="0.2">
      <c r="A114" s="67"/>
      <c r="B114" s="6" t="s">
        <v>89</v>
      </c>
      <c r="C114" s="7">
        <v>250</v>
      </c>
      <c r="D114" s="8">
        <f>3.54/2*2.5</f>
        <v>4.4249999999999998</v>
      </c>
      <c r="E114" s="8">
        <f>5.94/2*2.5</f>
        <v>7.4250000000000007</v>
      </c>
      <c r="F114" s="8">
        <f>10.82/2*2.5</f>
        <v>13.525</v>
      </c>
      <c r="G114" s="34">
        <f>98.08/2*2.5</f>
        <v>122.6</v>
      </c>
      <c r="H114" s="36" t="s">
        <v>88</v>
      </c>
    </row>
    <row r="115" spans="1:8" x14ac:dyDescent="0.2">
      <c r="A115" s="67"/>
      <c r="B115" s="6" t="s">
        <v>25</v>
      </c>
      <c r="C115" s="7">
        <v>100</v>
      </c>
      <c r="D115" s="8">
        <v>7.15</v>
      </c>
      <c r="E115" s="8">
        <v>12.17</v>
      </c>
      <c r="F115" s="8">
        <v>2.37</v>
      </c>
      <c r="G115" s="8">
        <f>177.23/0.09*0.1</f>
        <v>196.92222222222222</v>
      </c>
      <c r="H115" s="36" t="s">
        <v>24</v>
      </c>
    </row>
    <row r="116" spans="1:8" x14ac:dyDescent="0.2">
      <c r="A116" s="67"/>
      <c r="B116" s="6" t="s">
        <v>26</v>
      </c>
      <c r="C116" s="7">
        <v>180</v>
      </c>
      <c r="D116" s="8">
        <v>6.97</v>
      </c>
      <c r="E116" s="8">
        <f>3.91/1.5*1.8</f>
        <v>4.6920000000000002</v>
      </c>
      <c r="F116" s="8">
        <f>43.55/1.5*1.8</f>
        <v>52.26</v>
      </c>
      <c r="G116" s="34">
        <f>201.4/1.5*1.8</f>
        <v>241.68000000000004</v>
      </c>
      <c r="H116" s="35">
        <v>291</v>
      </c>
    </row>
    <row r="117" spans="1:8" x14ac:dyDescent="0.2">
      <c r="A117" s="67"/>
      <c r="B117" s="6" t="s">
        <v>27</v>
      </c>
      <c r="C117" s="7">
        <v>200</v>
      </c>
      <c r="D117" s="8">
        <v>0.08</v>
      </c>
      <c r="E117" s="8">
        <v>0</v>
      </c>
      <c r="F117" s="8">
        <v>10.62</v>
      </c>
      <c r="G117" s="34">
        <v>40.44</v>
      </c>
      <c r="H117" s="35">
        <v>508</v>
      </c>
    </row>
    <row r="118" spans="1:8" x14ac:dyDescent="0.2">
      <c r="A118" s="67"/>
      <c r="B118" s="6" t="s">
        <v>29</v>
      </c>
      <c r="C118" s="7">
        <v>30</v>
      </c>
      <c r="D118" s="8">
        <v>2.37</v>
      </c>
      <c r="E118" s="8">
        <v>0.3</v>
      </c>
      <c r="F118" s="8">
        <v>14.76</v>
      </c>
      <c r="G118" s="34">
        <v>70.5</v>
      </c>
      <c r="H118" s="35">
        <v>108</v>
      </c>
    </row>
    <row r="119" spans="1:8" x14ac:dyDescent="0.2">
      <c r="A119" s="67"/>
      <c r="B119" s="6" t="s">
        <v>28</v>
      </c>
      <c r="C119" s="7">
        <v>30</v>
      </c>
      <c r="D119" s="8">
        <v>1.98</v>
      </c>
      <c r="E119" s="8">
        <v>0.36</v>
      </c>
      <c r="F119" s="8">
        <v>10.02</v>
      </c>
      <c r="G119" s="34">
        <v>52.2</v>
      </c>
      <c r="H119" s="35">
        <v>109</v>
      </c>
    </row>
    <row r="120" spans="1:8" s="4" customFormat="1" x14ac:dyDescent="0.2">
      <c r="A120" s="67" t="s">
        <v>30</v>
      </c>
      <c r="B120" s="71"/>
      <c r="C120" s="37">
        <f>SUM(C113:C119)</f>
        <v>890</v>
      </c>
      <c r="D120" s="39">
        <f t="shared" ref="D120:G120" si="20">SUM(D113:D119)</f>
        <v>24.875</v>
      </c>
      <c r="E120" s="39">
        <f t="shared" si="20"/>
        <v>33.847000000000001</v>
      </c>
      <c r="F120" s="39">
        <f t="shared" si="20"/>
        <v>111.25500000000001</v>
      </c>
      <c r="G120" s="39">
        <f t="shared" si="20"/>
        <v>843.34222222222229</v>
      </c>
      <c r="H120" s="38"/>
    </row>
    <row r="121" spans="1:8" ht="25.5" x14ac:dyDescent="0.2">
      <c r="A121" s="67" t="s">
        <v>31</v>
      </c>
      <c r="B121" s="6" t="s">
        <v>51</v>
      </c>
      <c r="C121" s="7">
        <v>100</v>
      </c>
      <c r="D121" s="8">
        <v>5.89</v>
      </c>
      <c r="E121" s="8">
        <v>6.73</v>
      </c>
      <c r="F121" s="8">
        <v>31.07</v>
      </c>
      <c r="G121" s="34">
        <v>217.04</v>
      </c>
      <c r="H121" s="36" t="s">
        <v>50</v>
      </c>
    </row>
    <row r="122" spans="1:8" x14ac:dyDescent="0.2">
      <c r="A122" s="67"/>
      <c r="B122" s="6" t="s">
        <v>32</v>
      </c>
      <c r="C122" s="7">
        <v>200</v>
      </c>
      <c r="D122" s="8">
        <v>0</v>
      </c>
      <c r="E122" s="8">
        <v>0</v>
      </c>
      <c r="F122" s="8">
        <v>24</v>
      </c>
      <c r="G122" s="34">
        <v>95</v>
      </c>
      <c r="H122" s="35">
        <v>614</v>
      </c>
    </row>
    <row r="123" spans="1:8" s="4" customFormat="1" x14ac:dyDescent="0.2">
      <c r="A123" s="67" t="s">
        <v>35</v>
      </c>
      <c r="B123" s="71"/>
      <c r="C123" s="37">
        <f>SUM(C121:C122)</f>
        <v>300</v>
      </c>
      <c r="D123" s="37">
        <f t="shared" ref="D123:G123" si="21">SUM(D121:D122)</f>
        <v>5.89</v>
      </c>
      <c r="E123" s="37">
        <f t="shared" si="21"/>
        <v>6.73</v>
      </c>
      <c r="F123" s="37">
        <f t="shared" si="21"/>
        <v>55.07</v>
      </c>
      <c r="G123" s="37">
        <f t="shared" si="21"/>
        <v>312.03999999999996</v>
      </c>
      <c r="H123" s="38"/>
    </row>
    <row r="124" spans="1:8" s="4" customFormat="1" ht="13.5" thickBot="1" x14ac:dyDescent="0.25">
      <c r="A124" s="72" t="s">
        <v>36</v>
      </c>
      <c r="B124" s="73"/>
      <c r="C124" s="40">
        <f>C112+C120+C123</f>
        <v>1740</v>
      </c>
      <c r="D124" s="44">
        <f t="shared" ref="D124:G124" si="22">D112+D120+D123</f>
        <v>46.465000000000003</v>
      </c>
      <c r="E124" s="44">
        <f t="shared" si="22"/>
        <v>64.507000000000005</v>
      </c>
      <c r="F124" s="44">
        <f t="shared" si="22"/>
        <v>265.80500000000001</v>
      </c>
      <c r="G124" s="44">
        <f t="shared" si="22"/>
        <v>1824.2522222222224</v>
      </c>
      <c r="H124" s="41"/>
    </row>
    <row r="125" spans="1:8" s="4" customFormat="1" x14ac:dyDescent="0.2">
      <c r="A125" s="74" t="s">
        <v>147</v>
      </c>
      <c r="B125" s="75"/>
      <c r="C125" s="75"/>
      <c r="D125" s="75"/>
      <c r="E125" s="75"/>
      <c r="F125" s="75"/>
      <c r="G125" s="75"/>
      <c r="H125" s="76"/>
    </row>
    <row r="126" spans="1:8" x14ac:dyDescent="0.2">
      <c r="A126" s="67" t="s">
        <v>12</v>
      </c>
      <c r="B126" s="6" t="s">
        <v>90</v>
      </c>
      <c r="C126" s="7">
        <v>250</v>
      </c>
      <c r="D126" s="8">
        <f>14.18/2*2.5</f>
        <v>17.725000000000001</v>
      </c>
      <c r="E126" s="8">
        <v>18.62</v>
      </c>
      <c r="F126" s="8">
        <v>32.049999999999997</v>
      </c>
      <c r="G126" s="34">
        <v>398.25</v>
      </c>
      <c r="H126" s="35">
        <v>302</v>
      </c>
    </row>
    <row r="127" spans="1:8" x14ac:dyDescent="0.2">
      <c r="A127" s="67"/>
      <c r="B127" s="6" t="s">
        <v>39</v>
      </c>
      <c r="C127" s="7">
        <v>150</v>
      </c>
      <c r="D127" s="8">
        <v>0.6</v>
      </c>
      <c r="E127" s="8">
        <v>0.6</v>
      </c>
      <c r="F127" s="8">
        <v>14.7</v>
      </c>
      <c r="G127" s="34">
        <v>70.5</v>
      </c>
      <c r="H127" s="35">
        <v>112</v>
      </c>
    </row>
    <row r="128" spans="1:8" x14ac:dyDescent="0.2">
      <c r="A128" s="67"/>
      <c r="B128" s="6" t="s">
        <v>40</v>
      </c>
      <c r="C128" s="7">
        <v>200</v>
      </c>
      <c r="D128" s="8">
        <v>0.26</v>
      </c>
      <c r="E128" s="8">
        <v>0</v>
      </c>
      <c r="F128" s="8">
        <v>7.24</v>
      </c>
      <c r="G128" s="34">
        <v>30.84</v>
      </c>
      <c r="H128" s="35">
        <v>494</v>
      </c>
    </row>
    <row r="129" spans="1:8" s="4" customFormat="1" x14ac:dyDescent="0.2">
      <c r="A129" s="67" t="s">
        <v>20</v>
      </c>
      <c r="B129" s="71"/>
      <c r="C129" s="37">
        <f>SUM(C126:C128)</f>
        <v>600</v>
      </c>
      <c r="D129" s="39">
        <f t="shared" ref="D129:G129" si="23">SUM(D126:D128)</f>
        <v>18.585000000000004</v>
      </c>
      <c r="E129" s="37">
        <f t="shared" si="23"/>
        <v>19.220000000000002</v>
      </c>
      <c r="F129" s="37">
        <f t="shared" si="23"/>
        <v>53.99</v>
      </c>
      <c r="G129" s="37">
        <f t="shared" si="23"/>
        <v>499.59</v>
      </c>
      <c r="H129" s="38"/>
    </row>
    <row r="130" spans="1:8" x14ac:dyDescent="0.2">
      <c r="A130" s="67" t="s">
        <v>21</v>
      </c>
      <c r="B130" s="6" t="s">
        <v>41</v>
      </c>
      <c r="C130" s="7">
        <v>100</v>
      </c>
      <c r="D130" s="8">
        <v>0.8</v>
      </c>
      <c r="E130" s="8">
        <v>0.1</v>
      </c>
      <c r="F130" s="8">
        <v>1.7</v>
      </c>
      <c r="G130" s="34">
        <v>13</v>
      </c>
      <c r="H130" s="35">
        <v>107</v>
      </c>
    </row>
    <row r="131" spans="1:8" x14ac:dyDescent="0.2">
      <c r="A131" s="67"/>
      <c r="B131" s="6" t="s">
        <v>91</v>
      </c>
      <c r="C131" s="7">
        <v>250</v>
      </c>
      <c r="D131" s="8">
        <v>4.93</v>
      </c>
      <c r="E131" s="8">
        <f>6.48/2*2.5</f>
        <v>8.1000000000000014</v>
      </c>
      <c r="F131" s="8">
        <f>15.88/2*2.5</f>
        <v>19.850000000000001</v>
      </c>
      <c r="G131" s="8">
        <f>153.18/2*2.5</f>
        <v>191.47500000000002</v>
      </c>
      <c r="H131" s="35">
        <v>156</v>
      </c>
    </row>
    <row r="132" spans="1:8" x14ac:dyDescent="0.2">
      <c r="A132" s="67"/>
      <c r="B132" s="6" t="s">
        <v>62</v>
      </c>
      <c r="C132" s="7">
        <v>280</v>
      </c>
      <c r="D132" s="8">
        <f>17.17/2.4*2.8</f>
        <v>20.03166666666667</v>
      </c>
      <c r="E132" s="8">
        <f>18.47/2.4*2.8</f>
        <v>21.548333333333332</v>
      </c>
      <c r="F132" s="8">
        <f>45.26/2.4*2.8</f>
        <v>52.803333333333335</v>
      </c>
      <c r="G132" s="34">
        <f>435.06/2.4*2.8</f>
        <v>507.57</v>
      </c>
      <c r="H132" s="35">
        <v>406</v>
      </c>
    </row>
    <row r="133" spans="1:8" x14ac:dyDescent="0.2">
      <c r="A133" s="67"/>
      <c r="B133" s="6" t="s">
        <v>57</v>
      </c>
      <c r="C133" s="7">
        <v>200</v>
      </c>
      <c r="D133" s="8">
        <v>0.32</v>
      </c>
      <c r="E133" s="8">
        <v>0.14000000000000001</v>
      </c>
      <c r="F133" s="8">
        <v>11.46</v>
      </c>
      <c r="G133" s="34">
        <v>48.32</v>
      </c>
      <c r="H133" s="35">
        <v>519</v>
      </c>
    </row>
    <row r="134" spans="1:8" x14ac:dyDescent="0.2">
      <c r="A134" s="67"/>
      <c r="B134" s="6" t="s">
        <v>29</v>
      </c>
      <c r="C134" s="7">
        <v>30</v>
      </c>
      <c r="D134" s="8">
        <v>2.37</v>
      </c>
      <c r="E134" s="8">
        <v>0.3</v>
      </c>
      <c r="F134" s="8">
        <v>14.76</v>
      </c>
      <c r="G134" s="34">
        <v>70.5</v>
      </c>
      <c r="H134" s="35">
        <v>108</v>
      </c>
    </row>
    <row r="135" spans="1:8" x14ac:dyDescent="0.2">
      <c r="A135" s="67"/>
      <c r="B135" s="6" t="s">
        <v>28</v>
      </c>
      <c r="C135" s="7">
        <v>30</v>
      </c>
      <c r="D135" s="8">
        <v>1.98</v>
      </c>
      <c r="E135" s="8">
        <v>0.36</v>
      </c>
      <c r="F135" s="8">
        <v>10.02</v>
      </c>
      <c r="G135" s="34">
        <v>52.2</v>
      </c>
      <c r="H135" s="35">
        <v>109</v>
      </c>
    </row>
    <row r="136" spans="1:8" s="4" customFormat="1" x14ac:dyDescent="0.2">
      <c r="A136" s="67" t="s">
        <v>30</v>
      </c>
      <c r="B136" s="71"/>
      <c r="C136" s="37">
        <f>SUM(C130:C135)</f>
        <v>890</v>
      </c>
      <c r="D136" s="39">
        <f t="shared" ref="D136:G136" si="24">SUM(D130:D135)</f>
        <v>30.431666666666672</v>
      </c>
      <c r="E136" s="39">
        <f t="shared" si="24"/>
        <v>30.548333333333336</v>
      </c>
      <c r="F136" s="39">
        <f t="shared" si="24"/>
        <v>110.59333333333333</v>
      </c>
      <c r="G136" s="39">
        <f t="shared" si="24"/>
        <v>883.06500000000017</v>
      </c>
      <c r="H136" s="38"/>
    </row>
    <row r="137" spans="1:8" x14ac:dyDescent="0.2">
      <c r="A137" s="67" t="s">
        <v>31</v>
      </c>
      <c r="B137" s="6" t="s">
        <v>85</v>
      </c>
      <c r="C137" s="7">
        <v>100</v>
      </c>
      <c r="D137" s="8">
        <v>6.27</v>
      </c>
      <c r="E137" s="8">
        <v>7.86</v>
      </c>
      <c r="F137" s="8">
        <v>35.47</v>
      </c>
      <c r="G137" s="34">
        <v>239.67</v>
      </c>
      <c r="H137" s="36" t="s">
        <v>84</v>
      </c>
    </row>
    <row r="138" spans="1:8" x14ac:dyDescent="0.2">
      <c r="A138" s="67"/>
      <c r="B138" s="6" t="s">
        <v>59</v>
      </c>
      <c r="C138" s="7">
        <v>200</v>
      </c>
      <c r="D138" s="8">
        <v>0.3</v>
      </c>
      <c r="E138" s="8">
        <v>0.12</v>
      </c>
      <c r="F138" s="8">
        <v>9.18</v>
      </c>
      <c r="G138" s="34">
        <v>39.74</v>
      </c>
      <c r="H138" s="36" t="s">
        <v>58</v>
      </c>
    </row>
    <row r="139" spans="1:8" s="4" customFormat="1" x14ac:dyDescent="0.2">
      <c r="A139" s="67" t="s">
        <v>35</v>
      </c>
      <c r="B139" s="71"/>
      <c r="C139" s="37">
        <f>SUM(C137:C138)</f>
        <v>300</v>
      </c>
      <c r="D139" s="37">
        <f t="shared" ref="D139:G139" si="25">SUM(D137:D138)</f>
        <v>6.5699999999999994</v>
      </c>
      <c r="E139" s="37">
        <f t="shared" si="25"/>
        <v>7.98</v>
      </c>
      <c r="F139" s="37">
        <f t="shared" si="25"/>
        <v>44.65</v>
      </c>
      <c r="G139" s="37">
        <f t="shared" si="25"/>
        <v>279.40999999999997</v>
      </c>
      <c r="H139" s="38"/>
    </row>
    <row r="140" spans="1:8" s="4" customFormat="1" ht="13.5" thickBot="1" x14ac:dyDescent="0.25">
      <c r="A140" s="72" t="s">
        <v>36</v>
      </c>
      <c r="B140" s="73"/>
      <c r="C140" s="40">
        <f>C129+C136+C139</f>
        <v>1790</v>
      </c>
      <c r="D140" s="44">
        <f t="shared" ref="D140:G140" si="26">D129+D136+D139</f>
        <v>55.58666666666668</v>
      </c>
      <c r="E140" s="44">
        <f t="shared" si="26"/>
        <v>57.748333333333335</v>
      </c>
      <c r="F140" s="44">
        <f t="shared" si="26"/>
        <v>209.23333333333335</v>
      </c>
      <c r="G140" s="44">
        <f t="shared" si="26"/>
        <v>1662.0650000000001</v>
      </c>
      <c r="H140" s="41"/>
    </row>
    <row r="141" spans="1:8" s="4" customFormat="1" x14ac:dyDescent="0.2">
      <c r="A141" s="74" t="s">
        <v>92</v>
      </c>
      <c r="B141" s="75"/>
      <c r="C141" s="75"/>
      <c r="D141" s="75"/>
      <c r="E141" s="75"/>
      <c r="F141" s="75"/>
      <c r="G141" s="75"/>
      <c r="H141" s="76"/>
    </row>
    <row r="142" spans="1:8" x14ac:dyDescent="0.2">
      <c r="A142" s="67" t="s">
        <v>12</v>
      </c>
      <c r="B142" s="6" t="s">
        <v>144</v>
      </c>
      <c r="C142" s="7">
        <v>60</v>
      </c>
      <c r="D142" s="8">
        <v>0.48</v>
      </c>
      <c r="E142" s="8">
        <v>0.06</v>
      </c>
      <c r="F142" s="8">
        <v>1.5</v>
      </c>
      <c r="G142" s="34">
        <v>8.4</v>
      </c>
      <c r="H142" s="35">
        <v>106</v>
      </c>
    </row>
    <row r="143" spans="1:8" x14ac:dyDescent="0.2">
      <c r="A143" s="67"/>
      <c r="B143" s="6" t="s">
        <v>145</v>
      </c>
      <c r="C143" s="7">
        <v>90</v>
      </c>
      <c r="D143" s="8">
        <v>9.73</v>
      </c>
      <c r="E143" s="8">
        <v>11.83</v>
      </c>
      <c r="F143" s="8">
        <v>18.84</v>
      </c>
      <c r="G143" s="8">
        <v>224.95</v>
      </c>
      <c r="H143" s="35">
        <v>408</v>
      </c>
    </row>
    <row r="144" spans="1:8" x14ac:dyDescent="0.2">
      <c r="A144" s="67"/>
      <c r="B144" s="6" t="s">
        <v>45</v>
      </c>
      <c r="C144" s="7">
        <v>150</v>
      </c>
      <c r="D144" s="8">
        <v>8.64</v>
      </c>
      <c r="E144" s="8">
        <v>7.91</v>
      </c>
      <c r="F144" s="8">
        <v>38.85</v>
      </c>
      <c r="G144" s="34">
        <v>225.67</v>
      </c>
      <c r="H144" s="35">
        <v>237</v>
      </c>
    </row>
    <row r="145" spans="1:8" x14ac:dyDescent="0.2">
      <c r="A145" s="67"/>
      <c r="B145" s="6" t="s">
        <v>29</v>
      </c>
      <c r="C145" s="7">
        <v>30</v>
      </c>
      <c r="D145" s="8">
        <v>2.37</v>
      </c>
      <c r="E145" s="8">
        <v>0.3</v>
      </c>
      <c r="F145" s="8">
        <v>14.76</v>
      </c>
      <c r="G145" s="34">
        <v>70.5</v>
      </c>
      <c r="H145" s="35">
        <v>108</v>
      </c>
    </row>
    <row r="146" spans="1:8" x14ac:dyDescent="0.2">
      <c r="A146" s="67"/>
      <c r="B146" s="6" t="s">
        <v>28</v>
      </c>
      <c r="C146" s="7">
        <v>30</v>
      </c>
      <c r="D146" s="8">
        <v>1.98</v>
      </c>
      <c r="E146" s="8">
        <v>0.36</v>
      </c>
      <c r="F146" s="8">
        <v>10.02</v>
      </c>
      <c r="G146" s="34">
        <v>52.2</v>
      </c>
      <c r="H146" s="35">
        <v>109</v>
      </c>
    </row>
    <row r="147" spans="1:8" x14ac:dyDescent="0.2">
      <c r="A147" s="67"/>
      <c r="B147" s="6" t="s">
        <v>18</v>
      </c>
      <c r="C147" s="7">
        <v>200</v>
      </c>
      <c r="D147" s="8">
        <v>0.2</v>
      </c>
      <c r="E147" s="8">
        <v>0</v>
      </c>
      <c r="F147" s="8">
        <v>7.02</v>
      </c>
      <c r="G147" s="8">
        <v>28.46</v>
      </c>
      <c r="H147" s="35">
        <v>493</v>
      </c>
    </row>
    <row r="148" spans="1:8" s="4" customFormat="1" x14ac:dyDescent="0.2">
      <c r="A148" s="67" t="s">
        <v>20</v>
      </c>
      <c r="B148" s="71"/>
      <c r="C148" s="37">
        <f>SUM(C142:C147)</f>
        <v>560</v>
      </c>
      <c r="D148" s="39">
        <f t="shared" ref="D148:G148" si="27">SUM(D142:D147)</f>
        <v>23.400000000000002</v>
      </c>
      <c r="E148" s="39">
        <f t="shared" si="27"/>
        <v>20.46</v>
      </c>
      <c r="F148" s="39">
        <f t="shared" si="27"/>
        <v>90.99</v>
      </c>
      <c r="G148" s="39">
        <f t="shared" si="27"/>
        <v>610.18000000000006</v>
      </c>
      <c r="H148" s="38"/>
    </row>
    <row r="149" spans="1:8" x14ac:dyDescent="0.2">
      <c r="A149" s="67" t="s">
        <v>21</v>
      </c>
      <c r="B149" s="6" t="s">
        <v>54</v>
      </c>
      <c r="C149" s="7">
        <v>100</v>
      </c>
      <c r="D149" s="8">
        <v>1.17</v>
      </c>
      <c r="E149" s="8">
        <v>0.1</v>
      </c>
      <c r="F149" s="8">
        <v>5.67</v>
      </c>
      <c r="G149" s="34">
        <v>28.33</v>
      </c>
      <c r="H149" s="35">
        <v>16</v>
      </c>
    </row>
    <row r="150" spans="1:8" x14ac:dyDescent="0.2">
      <c r="A150" s="67"/>
      <c r="B150" s="6" t="s">
        <v>94</v>
      </c>
      <c r="C150" s="7">
        <v>250</v>
      </c>
      <c r="D150" s="8">
        <v>5.62</v>
      </c>
      <c r="E150" s="8">
        <v>5.67</v>
      </c>
      <c r="F150" s="8">
        <v>21.6</v>
      </c>
      <c r="G150" s="34">
        <v>160.28</v>
      </c>
      <c r="H150" s="36" t="s">
        <v>93</v>
      </c>
    </row>
    <row r="151" spans="1:8" x14ac:dyDescent="0.2">
      <c r="A151" s="67"/>
      <c r="B151" s="6" t="s">
        <v>96</v>
      </c>
      <c r="C151" s="7">
        <v>100</v>
      </c>
      <c r="D151" s="8">
        <v>12.45</v>
      </c>
      <c r="E151" s="8">
        <f>7.05/0.09*0.1</f>
        <v>7.833333333333333</v>
      </c>
      <c r="F151" s="8">
        <v>12.09</v>
      </c>
      <c r="G151" s="8">
        <f>134.7/0.09*0.1</f>
        <v>149.66666666666666</v>
      </c>
      <c r="H151" s="36" t="s">
        <v>95</v>
      </c>
    </row>
    <row r="152" spans="1:8" x14ac:dyDescent="0.2">
      <c r="A152" s="67"/>
      <c r="B152" s="6" t="s">
        <v>106</v>
      </c>
      <c r="C152" s="7">
        <v>180</v>
      </c>
      <c r="D152" s="8">
        <v>9.1300000000000008</v>
      </c>
      <c r="E152" s="8">
        <f>8.42/1.5*1.8</f>
        <v>10.104000000000001</v>
      </c>
      <c r="F152" s="8">
        <f>47.02/1.5*1.8</f>
        <v>56.423999999999999</v>
      </c>
      <c r="G152" s="8">
        <f>248.52/1.5*1.8</f>
        <v>298.22400000000005</v>
      </c>
      <c r="H152" s="35">
        <v>243</v>
      </c>
    </row>
    <row r="153" spans="1:8" x14ac:dyDescent="0.2">
      <c r="A153" s="67"/>
      <c r="B153" s="6" t="s">
        <v>47</v>
      </c>
      <c r="C153" s="7">
        <v>200</v>
      </c>
      <c r="D153" s="8">
        <v>1.92</v>
      </c>
      <c r="E153" s="8">
        <v>0.12</v>
      </c>
      <c r="F153" s="8">
        <v>25.86</v>
      </c>
      <c r="G153" s="34">
        <v>112.36</v>
      </c>
      <c r="H153" s="36" t="s">
        <v>46</v>
      </c>
    </row>
    <row r="154" spans="1:8" x14ac:dyDescent="0.2">
      <c r="A154" s="67"/>
      <c r="B154" s="6" t="s">
        <v>29</v>
      </c>
      <c r="C154" s="7">
        <v>30</v>
      </c>
      <c r="D154" s="8">
        <v>2.37</v>
      </c>
      <c r="E154" s="8">
        <v>0.3</v>
      </c>
      <c r="F154" s="8">
        <v>14.76</v>
      </c>
      <c r="G154" s="34">
        <v>70.5</v>
      </c>
      <c r="H154" s="35">
        <v>108</v>
      </c>
    </row>
    <row r="155" spans="1:8" x14ac:dyDescent="0.2">
      <c r="A155" s="67"/>
      <c r="B155" s="6" t="s">
        <v>28</v>
      </c>
      <c r="C155" s="7">
        <v>30</v>
      </c>
      <c r="D155" s="8">
        <v>1.98</v>
      </c>
      <c r="E155" s="8">
        <v>0.36</v>
      </c>
      <c r="F155" s="8">
        <v>10.02</v>
      </c>
      <c r="G155" s="34">
        <v>52.2</v>
      </c>
      <c r="H155" s="35">
        <v>109</v>
      </c>
    </row>
    <row r="156" spans="1:8" s="4" customFormat="1" x14ac:dyDescent="0.2">
      <c r="A156" s="67" t="s">
        <v>30</v>
      </c>
      <c r="B156" s="71"/>
      <c r="C156" s="37">
        <f>SUM(C149:C155)</f>
        <v>890</v>
      </c>
      <c r="D156" s="39">
        <f t="shared" ref="D156:G156" si="28">SUM(D149:D155)</f>
        <v>34.639999999999993</v>
      </c>
      <c r="E156" s="39">
        <f t="shared" si="28"/>
        <v>24.487333333333332</v>
      </c>
      <c r="F156" s="39">
        <f t="shared" si="28"/>
        <v>146.42400000000001</v>
      </c>
      <c r="G156" s="39">
        <f t="shared" si="28"/>
        <v>871.56066666666675</v>
      </c>
      <c r="H156" s="38"/>
    </row>
    <row r="157" spans="1:8" x14ac:dyDescent="0.2">
      <c r="A157" s="67" t="s">
        <v>31</v>
      </c>
      <c r="B157" s="6" t="s">
        <v>49</v>
      </c>
      <c r="C157" s="7">
        <v>200</v>
      </c>
      <c r="D157" s="8">
        <v>5.4</v>
      </c>
      <c r="E157" s="8">
        <v>5</v>
      </c>
      <c r="F157" s="8">
        <v>21.6</v>
      </c>
      <c r="G157" s="34">
        <v>158</v>
      </c>
      <c r="H157" s="36" t="s">
        <v>48</v>
      </c>
    </row>
    <row r="158" spans="1:8" ht="25.5" x14ac:dyDescent="0.2">
      <c r="A158" s="67"/>
      <c r="B158" s="6" t="s">
        <v>98</v>
      </c>
      <c r="C158" s="7">
        <v>100</v>
      </c>
      <c r="D158" s="8">
        <v>6.76</v>
      </c>
      <c r="E158" s="8">
        <v>6.73</v>
      </c>
      <c r="F158" s="8">
        <v>30.95</v>
      </c>
      <c r="G158" s="34">
        <v>225.13</v>
      </c>
      <c r="H158" s="36" t="s">
        <v>97</v>
      </c>
    </row>
    <row r="159" spans="1:8" s="4" customFormat="1" x14ac:dyDescent="0.2">
      <c r="A159" s="67" t="s">
        <v>35</v>
      </c>
      <c r="B159" s="71"/>
      <c r="C159" s="37">
        <f>SUM(C157:C158)</f>
        <v>300</v>
      </c>
      <c r="D159" s="37">
        <f t="shared" ref="D159:G159" si="29">SUM(D157:D158)</f>
        <v>12.16</v>
      </c>
      <c r="E159" s="37">
        <f t="shared" si="29"/>
        <v>11.73</v>
      </c>
      <c r="F159" s="37">
        <f t="shared" si="29"/>
        <v>52.55</v>
      </c>
      <c r="G159" s="37">
        <f t="shared" si="29"/>
        <v>383.13</v>
      </c>
      <c r="H159" s="38"/>
    </row>
    <row r="160" spans="1:8" s="4" customFormat="1" ht="13.5" thickBot="1" x14ac:dyDescent="0.25">
      <c r="A160" s="72" t="s">
        <v>36</v>
      </c>
      <c r="B160" s="73"/>
      <c r="C160" s="40">
        <f>C148+C156+C159</f>
        <v>1750</v>
      </c>
      <c r="D160" s="44">
        <f t="shared" ref="D160:G160" si="30">D148+D156+D159</f>
        <v>70.199999999999989</v>
      </c>
      <c r="E160" s="44">
        <f t="shared" si="30"/>
        <v>56.677333333333337</v>
      </c>
      <c r="F160" s="44">
        <f t="shared" si="30"/>
        <v>289.964</v>
      </c>
      <c r="G160" s="44">
        <f t="shared" si="30"/>
        <v>1864.8706666666667</v>
      </c>
      <c r="H160" s="41"/>
    </row>
    <row r="161" spans="1:8" s="4" customFormat="1" x14ac:dyDescent="0.2">
      <c r="A161" s="74" t="s">
        <v>99</v>
      </c>
      <c r="B161" s="75"/>
      <c r="C161" s="75"/>
      <c r="D161" s="75"/>
      <c r="E161" s="75"/>
      <c r="F161" s="75"/>
      <c r="G161" s="75"/>
      <c r="H161" s="76"/>
    </row>
    <row r="162" spans="1:8" x14ac:dyDescent="0.2">
      <c r="A162" s="67" t="s">
        <v>12</v>
      </c>
      <c r="B162" s="6" t="s">
        <v>100</v>
      </c>
      <c r="C162" s="7">
        <v>250</v>
      </c>
      <c r="D162" s="8">
        <v>8.9499999999999993</v>
      </c>
      <c r="E162" s="8">
        <v>11.75</v>
      </c>
      <c r="F162" s="8">
        <v>36</v>
      </c>
      <c r="G162" s="34">
        <v>364.87</v>
      </c>
      <c r="H162" s="35">
        <v>266</v>
      </c>
    </row>
    <row r="163" spans="1:8" x14ac:dyDescent="0.2">
      <c r="A163" s="67"/>
      <c r="B163" s="6" t="s">
        <v>141</v>
      </c>
      <c r="C163" s="7">
        <v>100</v>
      </c>
      <c r="D163" s="8">
        <v>7.63</v>
      </c>
      <c r="E163" s="8">
        <v>7.47</v>
      </c>
      <c r="F163" s="8">
        <v>52</v>
      </c>
      <c r="G163" s="8">
        <v>276.37</v>
      </c>
      <c r="H163" s="35">
        <v>574</v>
      </c>
    </row>
    <row r="164" spans="1:8" x14ac:dyDescent="0.2">
      <c r="A164" s="67"/>
      <c r="B164" s="6" t="s">
        <v>40</v>
      </c>
      <c r="C164" s="7">
        <v>200</v>
      </c>
      <c r="D164" s="8">
        <v>0.26</v>
      </c>
      <c r="E164" s="8">
        <v>0</v>
      </c>
      <c r="F164" s="8">
        <v>7.24</v>
      </c>
      <c r="G164" s="34">
        <v>30.84</v>
      </c>
      <c r="H164" s="35">
        <v>494</v>
      </c>
    </row>
    <row r="165" spans="1:8" s="4" customFormat="1" x14ac:dyDescent="0.2">
      <c r="A165" s="67" t="s">
        <v>20</v>
      </c>
      <c r="B165" s="71"/>
      <c r="C165" s="37">
        <f>SUM(C162:C164)</f>
        <v>550</v>
      </c>
      <c r="D165" s="37">
        <f t="shared" ref="D165:G165" si="31">SUM(D162:D164)</f>
        <v>16.84</v>
      </c>
      <c r="E165" s="37">
        <f t="shared" si="31"/>
        <v>19.22</v>
      </c>
      <c r="F165" s="37">
        <f t="shared" si="31"/>
        <v>95.24</v>
      </c>
      <c r="G165" s="37">
        <f t="shared" si="31"/>
        <v>672.08</v>
      </c>
      <c r="H165" s="38"/>
    </row>
    <row r="166" spans="1:8" x14ac:dyDescent="0.2">
      <c r="A166" s="67" t="s">
        <v>21</v>
      </c>
      <c r="B166" s="6" t="s">
        <v>101</v>
      </c>
      <c r="C166" s="7">
        <v>100</v>
      </c>
      <c r="D166" s="8">
        <v>1.48</v>
      </c>
      <c r="E166" s="8">
        <v>2.62</v>
      </c>
      <c r="F166" s="8">
        <v>9.86</v>
      </c>
      <c r="G166" s="34">
        <v>68.739999999999995</v>
      </c>
      <c r="H166" s="35">
        <v>119</v>
      </c>
    </row>
    <row r="167" spans="1:8" ht="25.5" x14ac:dyDescent="0.2">
      <c r="A167" s="67"/>
      <c r="B167" s="6" t="s">
        <v>103</v>
      </c>
      <c r="C167" s="7">
        <v>250</v>
      </c>
      <c r="D167" s="8">
        <v>2.8</v>
      </c>
      <c r="E167" s="8">
        <v>5.27</v>
      </c>
      <c r="F167" s="8">
        <v>9.25</v>
      </c>
      <c r="G167" s="8">
        <f>107.26/2*2.5</f>
        <v>134.07500000000002</v>
      </c>
      <c r="H167" s="36" t="s">
        <v>102</v>
      </c>
    </row>
    <row r="168" spans="1:8" x14ac:dyDescent="0.2">
      <c r="A168" s="67"/>
      <c r="B168" s="6" t="s">
        <v>105</v>
      </c>
      <c r="C168" s="7">
        <v>100</v>
      </c>
      <c r="D168" s="8">
        <v>11.42</v>
      </c>
      <c r="E168" s="8">
        <v>11.64</v>
      </c>
      <c r="F168" s="8">
        <v>9.1999999999999993</v>
      </c>
      <c r="G168" s="8">
        <f>178.28/0.09*0.1</f>
        <v>198.0888888888889</v>
      </c>
      <c r="H168" s="36" t="s">
        <v>104</v>
      </c>
    </row>
    <row r="169" spans="1:8" x14ac:dyDescent="0.2">
      <c r="A169" s="67"/>
      <c r="B169" s="6" t="s">
        <v>69</v>
      </c>
      <c r="C169" s="7">
        <v>180</v>
      </c>
      <c r="D169" s="8">
        <f>12.9/1.5*1.8</f>
        <v>15.48</v>
      </c>
      <c r="E169" s="8">
        <f>9.71/1.5*1.8</f>
        <v>11.652000000000001</v>
      </c>
      <c r="F169" s="8">
        <f>39.91/1.5*1.8</f>
        <v>47.891999999999996</v>
      </c>
      <c r="G169" s="8">
        <f>256.49/1.5*1.8</f>
        <v>307.78800000000001</v>
      </c>
      <c r="H169" s="36" t="s">
        <v>68</v>
      </c>
    </row>
    <row r="170" spans="1:8" x14ac:dyDescent="0.2">
      <c r="A170" s="67"/>
      <c r="B170" s="6" t="s">
        <v>27</v>
      </c>
      <c r="C170" s="7">
        <v>200</v>
      </c>
      <c r="D170" s="8">
        <v>0.08</v>
      </c>
      <c r="E170" s="8">
        <v>0</v>
      </c>
      <c r="F170" s="8">
        <v>10.62</v>
      </c>
      <c r="G170" s="34">
        <v>40.44</v>
      </c>
      <c r="H170" s="35">
        <v>508</v>
      </c>
    </row>
    <row r="171" spans="1:8" x14ac:dyDescent="0.2">
      <c r="A171" s="67"/>
      <c r="B171" s="6" t="s">
        <v>29</v>
      </c>
      <c r="C171" s="7">
        <v>30</v>
      </c>
      <c r="D171" s="8">
        <v>2.37</v>
      </c>
      <c r="E171" s="8">
        <v>0.3</v>
      </c>
      <c r="F171" s="8">
        <v>14.76</v>
      </c>
      <c r="G171" s="34">
        <v>70.5</v>
      </c>
      <c r="H171" s="35">
        <v>108</v>
      </c>
    </row>
    <row r="172" spans="1:8" x14ac:dyDescent="0.2">
      <c r="A172" s="67"/>
      <c r="B172" s="6" t="s">
        <v>28</v>
      </c>
      <c r="C172" s="7">
        <v>30</v>
      </c>
      <c r="D172" s="8">
        <v>1.98</v>
      </c>
      <c r="E172" s="8">
        <v>0.36</v>
      </c>
      <c r="F172" s="8">
        <v>10.02</v>
      </c>
      <c r="G172" s="34">
        <v>52.2</v>
      </c>
      <c r="H172" s="35">
        <v>109</v>
      </c>
    </row>
    <row r="173" spans="1:8" s="4" customFormat="1" x14ac:dyDescent="0.2">
      <c r="A173" s="67" t="s">
        <v>30</v>
      </c>
      <c r="B173" s="71"/>
      <c r="C173" s="37">
        <f>SUM(C166:C172)</f>
        <v>890</v>
      </c>
      <c r="D173" s="37">
        <f t="shared" ref="D173:G173" si="32">SUM(D166:D172)</f>
        <v>35.609999999999992</v>
      </c>
      <c r="E173" s="39">
        <f t="shared" si="32"/>
        <v>31.842000000000002</v>
      </c>
      <c r="F173" s="39">
        <f t="shared" si="32"/>
        <v>111.602</v>
      </c>
      <c r="G173" s="39">
        <f t="shared" si="32"/>
        <v>871.8318888888889</v>
      </c>
      <c r="H173" s="38"/>
    </row>
    <row r="174" spans="1:8" x14ac:dyDescent="0.2">
      <c r="A174" s="67" t="s">
        <v>31</v>
      </c>
      <c r="B174" s="6" t="s">
        <v>32</v>
      </c>
      <c r="C174" s="7">
        <v>200</v>
      </c>
      <c r="D174" s="8">
        <v>0</v>
      </c>
      <c r="E174" s="8">
        <v>0</v>
      </c>
      <c r="F174" s="8">
        <v>24</v>
      </c>
      <c r="G174" s="34">
        <v>95</v>
      </c>
      <c r="H174" s="35">
        <v>614</v>
      </c>
    </row>
    <row r="175" spans="1:8" x14ac:dyDescent="0.2">
      <c r="A175" s="67"/>
      <c r="B175" s="6" t="s">
        <v>107</v>
      </c>
      <c r="C175" s="7">
        <v>100</v>
      </c>
      <c r="D175" s="8">
        <v>5.91</v>
      </c>
      <c r="E175" s="8">
        <v>6.96</v>
      </c>
      <c r="F175" s="8">
        <v>29.77</v>
      </c>
      <c r="G175" s="34">
        <v>201.65</v>
      </c>
      <c r="H175" s="35">
        <v>542</v>
      </c>
    </row>
    <row r="176" spans="1:8" s="4" customFormat="1" x14ac:dyDescent="0.2">
      <c r="A176" s="67" t="s">
        <v>35</v>
      </c>
      <c r="B176" s="71"/>
      <c r="C176" s="37">
        <f>SUM(C174:C175)</f>
        <v>300</v>
      </c>
      <c r="D176" s="37">
        <f t="shared" ref="D176:G176" si="33">SUM(D174:D175)</f>
        <v>5.91</v>
      </c>
      <c r="E176" s="37">
        <f t="shared" si="33"/>
        <v>6.96</v>
      </c>
      <c r="F176" s="37">
        <f t="shared" si="33"/>
        <v>53.769999999999996</v>
      </c>
      <c r="G176" s="37">
        <f t="shared" si="33"/>
        <v>296.64999999999998</v>
      </c>
      <c r="H176" s="38"/>
    </row>
    <row r="177" spans="1:8" s="4" customFormat="1" ht="13.5" thickBot="1" x14ac:dyDescent="0.25">
      <c r="A177" s="72" t="s">
        <v>36</v>
      </c>
      <c r="B177" s="73"/>
      <c r="C177" s="40">
        <f>C165+C173+C176</f>
        <v>1740</v>
      </c>
      <c r="D177" s="44">
        <f t="shared" ref="D177:G177" si="34">D165+D173+D176</f>
        <v>58.359999999999985</v>
      </c>
      <c r="E177" s="44">
        <f t="shared" si="34"/>
        <v>58.021999999999998</v>
      </c>
      <c r="F177" s="44">
        <f t="shared" si="34"/>
        <v>260.61199999999997</v>
      </c>
      <c r="G177" s="44">
        <f t="shared" si="34"/>
        <v>1840.5618888888889</v>
      </c>
      <c r="H177" s="41"/>
    </row>
    <row r="178" spans="1:8" s="4" customFormat="1" x14ac:dyDescent="0.2">
      <c r="A178" s="74" t="s">
        <v>108</v>
      </c>
      <c r="B178" s="75"/>
      <c r="C178" s="75"/>
      <c r="D178" s="75"/>
      <c r="E178" s="75"/>
      <c r="F178" s="75"/>
      <c r="G178" s="75"/>
      <c r="H178" s="76"/>
    </row>
    <row r="179" spans="1:8" x14ac:dyDescent="0.2">
      <c r="A179" s="67" t="s">
        <v>12</v>
      </c>
      <c r="B179" s="6" t="s">
        <v>109</v>
      </c>
      <c r="C179" s="7">
        <v>200</v>
      </c>
      <c r="D179" s="8">
        <v>13.7</v>
      </c>
      <c r="E179" s="8">
        <v>12.64</v>
      </c>
      <c r="F179" s="8">
        <v>50.68</v>
      </c>
      <c r="G179" s="34">
        <v>370.78</v>
      </c>
      <c r="H179" s="35">
        <v>296</v>
      </c>
    </row>
    <row r="180" spans="1:8" x14ac:dyDescent="0.2">
      <c r="A180" s="67"/>
      <c r="B180" s="6" t="s">
        <v>39</v>
      </c>
      <c r="C180" s="7">
        <v>150</v>
      </c>
      <c r="D180" s="8">
        <v>0.6</v>
      </c>
      <c r="E180" s="8">
        <v>0.6</v>
      </c>
      <c r="F180" s="8">
        <v>14.7</v>
      </c>
      <c r="G180" s="34">
        <v>70.5</v>
      </c>
      <c r="H180" s="35">
        <v>112</v>
      </c>
    </row>
    <row r="181" spans="1:8" x14ac:dyDescent="0.2">
      <c r="A181" s="67"/>
      <c r="B181" s="6" t="s">
        <v>18</v>
      </c>
      <c r="C181" s="7">
        <v>200</v>
      </c>
      <c r="D181" s="8">
        <v>0.2</v>
      </c>
      <c r="E181" s="8">
        <v>0</v>
      </c>
      <c r="F181" s="8">
        <v>7.02</v>
      </c>
      <c r="G181" s="34">
        <v>28.46</v>
      </c>
      <c r="H181" s="35">
        <v>493</v>
      </c>
    </row>
    <row r="182" spans="1:8" s="4" customFormat="1" x14ac:dyDescent="0.2">
      <c r="A182" s="67" t="s">
        <v>20</v>
      </c>
      <c r="B182" s="71"/>
      <c r="C182" s="37">
        <f>SUM(C179:C181)</f>
        <v>550</v>
      </c>
      <c r="D182" s="37">
        <f t="shared" ref="D182:G182" si="35">SUM(D179:D181)</f>
        <v>14.499999999999998</v>
      </c>
      <c r="E182" s="37">
        <f t="shared" si="35"/>
        <v>13.24</v>
      </c>
      <c r="F182" s="37">
        <f t="shared" si="35"/>
        <v>72.399999999999991</v>
      </c>
      <c r="G182" s="37">
        <f t="shared" si="35"/>
        <v>469.73999999999995</v>
      </c>
      <c r="H182" s="38"/>
    </row>
    <row r="183" spans="1:8" x14ac:dyDescent="0.2">
      <c r="A183" s="67" t="s">
        <v>21</v>
      </c>
      <c r="B183" s="6" t="s">
        <v>64</v>
      </c>
      <c r="C183" s="7">
        <v>100</v>
      </c>
      <c r="D183" s="8">
        <v>1.6</v>
      </c>
      <c r="E183" s="8">
        <v>10.1</v>
      </c>
      <c r="F183" s="8">
        <v>9.6</v>
      </c>
      <c r="G183" s="34">
        <v>136</v>
      </c>
      <c r="H183" s="36" t="s">
        <v>63</v>
      </c>
    </row>
    <row r="184" spans="1:8" x14ac:dyDescent="0.2">
      <c r="A184" s="67"/>
      <c r="B184" s="6" t="s">
        <v>111</v>
      </c>
      <c r="C184" s="7">
        <v>250</v>
      </c>
      <c r="D184" s="8">
        <v>2.15</v>
      </c>
      <c r="E184" s="8">
        <v>5.38</v>
      </c>
      <c r="F184" s="8">
        <v>17.12</v>
      </c>
      <c r="G184" s="34">
        <v>126.18</v>
      </c>
      <c r="H184" s="36" t="s">
        <v>110</v>
      </c>
    </row>
    <row r="185" spans="1:8" x14ac:dyDescent="0.2">
      <c r="A185" s="67"/>
      <c r="B185" s="6" t="s">
        <v>142</v>
      </c>
      <c r="C185" s="7">
        <v>100</v>
      </c>
      <c r="D185" s="8">
        <f>(16.02/0.09)*0.1</f>
        <v>17.8</v>
      </c>
      <c r="E185" s="8">
        <f>(18.65/0.09)*0.1</f>
        <v>20.722222222222221</v>
      </c>
      <c r="F185" s="8">
        <f>(13.1/0.09)*0.1</f>
        <v>14.555555555555555</v>
      </c>
      <c r="G185" s="8">
        <f>(196.5/0.09)*0.1</f>
        <v>218.33333333333337</v>
      </c>
      <c r="H185" s="36">
        <v>405</v>
      </c>
    </row>
    <row r="186" spans="1:8" x14ac:dyDescent="0.2">
      <c r="A186" s="67"/>
      <c r="B186" s="6" t="s">
        <v>115</v>
      </c>
      <c r="C186" s="7">
        <v>180</v>
      </c>
      <c r="D186" s="8">
        <f>3.47/1.5*1.8</f>
        <v>4.1640000000000006</v>
      </c>
      <c r="E186" s="8">
        <f>9.73/1.5*1.8</f>
        <v>11.676000000000002</v>
      </c>
      <c r="F186" s="8">
        <f>42.23/1.5*1.8</f>
        <v>50.676000000000002</v>
      </c>
      <c r="G186" s="8">
        <f>198.21/1.5*1.8</f>
        <v>237.85200000000003</v>
      </c>
      <c r="H186" s="36" t="s">
        <v>114</v>
      </c>
    </row>
    <row r="187" spans="1:8" x14ac:dyDescent="0.2">
      <c r="A187" s="67"/>
      <c r="B187" s="6" t="s">
        <v>57</v>
      </c>
      <c r="C187" s="7">
        <v>200</v>
      </c>
      <c r="D187" s="8">
        <v>0.32</v>
      </c>
      <c r="E187" s="8">
        <v>0.14000000000000001</v>
      </c>
      <c r="F187" s="8">
        <v>11.46</v>
      </c>
      <c r="G187" s="34">
        <v>48.32</v>
      </c>
      <c r="H187" s="35">
        <v>519</v>
      </c>
    </row>
    <row r="188" spans="1:8" x14ac:dyDescent="0.2">
      <c r="A188" s="67"/>
      <c r="B188" s="6" t="s">
        <v>29</v>
      </c>
      <c r="C188" s="7">
        <v>30</v>
      </c>
      <c r="D188" s="8">
        <v>2.37</v>
      </c>
      <c r="E188" s="8">
        <v>0.3</v>
      </c>
      <c r="F188" s="8">
        <v>14.76</v>
      </c>
      <c r="G188" s="34">
        <v>70.5</v>
      </c>
      <c r="H188" s="35">
        <v>108</v>
      </c>
    </row>
    <row r="189" spans="1:8" x14ac:dyDescent="0.2">
      <c r="A189" s="67"/>
      <c r="B189" s="6" t="s">
        <v>28</v>
      </c>
      <c r="C189" s="7">
        <v>30</v>
      </c>
      <c r="D189" s="8">
        <v>1.98</v>
      </c>
      <c r="E189" s="8">
        <v>0.36</v>
      </c>
      <c r="F189" s="8">
        <v>10.02</v>
      </c>
      <c r="G189" s="34">
        <v>52.2</v>
      </c>
      <c r="H189" s="35">
        <v>109</v>
      </c>
    </row>
    <row r="190" spans="1:8" s="4" customFormat="1" x14ac:dyDescent="0.2">
      <c r="A190" s="67" t="s">
        <v>30</v>
      </c>
      <c r="B190" s="71"/>
      <c r="C190" s="37">
        <f>SUM(C183:C189)</f>
        <v>890</v>
      </c>
      <c r="D190" s="39">
        <f t="shared" ref="D190:G190" si="36">SUM(D183:D189)</f>
        <v>30.384000000000004</v>
      </c>
      <c r="E190" s="39">
        <f t="shared" si="36"/>
        <v>48.678222222222217</v>
      </c>
      <c r="F190" s="39">
        <f t="shared" si="36"/>
        <v>128.19155555555557</v>
      </c>
      <c r="G190" s="39">
        <f t="shared" si="36"/>
        <v>889.38533333333351</v>
      </c>
      <c r="H190" s="38"/>
    </row>
    <row r="191" spans="1:8" x14ac:dyDescent="0.2">
      <c r="A191" s="67" t="s">
        <v>31</v>
      </c>
      <c r="B191" s="6" t="s">
        <v>71</v>
      </c>
      <c r="C191" s="7">
        <v>200</v>
      </c>
      <c r="D191" s="8">
        <v>0.2</v>
      </c>
      <c r="E191" s="8">
        <v>0.2</v>
      </c>
      <c r="F191" s="8">
        <v>22.8</v>
      </c>
      <c r="G191" s="34">
        <v>100</v>
      </c>
      <c r="H191" s="36" t="s">
        <v>70</v>
      </c>
    </row>
    <row r="192" spans="1:8" x14ac:dyDescent="0.2">
      <c r="A192" s="67"/>
      <c r="B192" s="6" t="s">
        <v>117</v>
      </c>
      <c r="C192" s="7">
        <v>100</v>
      </c>
      <c r="D192" s="8">
        <v>6.68</v>
      </c>
      <c r="E192" s="8">
        <v>7.29</v>
      </c>
      <c r="F192" s="8">
        <v>21.8</v>
      </c>
      <c r="G192" s="34">
        <v>190.46</v>
      </c>
      <c r="H192" s="36" t="s">
        <v>116</v>
      </c>
    </row>
    <row r="193" spans="1:8" s="4" customFormat="1" x14ac:dyDescent="0.2">
      <c r="A193" s="67" t="s">
        <v>35</v>
      </c>
      <c r="B193" s="71"/>
      <c r="C193" s="37">
        <f>SUM(C191:C192)</f>
        <v>300</v>
      </c>
      <c r="D193" s="37">
        <f t="shared" ref="D193:G193" si="37">SUM(D191:D192)</f>
        <v>6.88</v>
      </c>
      <c r="E193" s="37">
        <f t="shared" si="37"/>
        <v>7.49</v>
      </c>
      <c r="F193" s="37">
        <f t="shared" si="37"/>
        <v>44.6</v>
      </c>
      <c r="G193" s="37">
        <f t="shared" si="37"/>
        <v>290.46000000000004</v>
      </c>
      <c r="H193" s="38"/>
    </row>
    <row r="194" spans="1:8" s="4" customFormat="1" ht="13.5" thickBot="1" x14ac:dyDescent="0.25">
      <c r="A194" s="72" t="s">
        <v>36</v>
      </c>
      <c r="B194" s="73"/>
      <c r="C194" s="40">
        <f>C182+C190+C193</f>
        <v>1740</v>
      </c>
      <c r="D194" s="44">
        <f t="shared" ref="D194:G194" si="38">D182+D190+D193</f>
        <v>51.764000000000003</v>
      </c>
      <c r="E194" s="44">
        <f t="shared" si="38"/>
        <v>69.408222222222221</v>
      </c>
      <c r="F194" s="44">
        <f t="shared" si="38"/>
        <v>245.19155555555554</v>
      </c>
      <c r="G194" s="44">
        <f t="shared" si="38"/>
        <v>1649.5853333333334</v>
      </c>
      <c r="H194" s="41"/>
    </row>
    <row r="195" spans="1:8" s="4" customFormat="1" x14ac:dyDescent="0.2">
      <c r="A195" s="74" t="s">
        <v>133</v>
      </c>
      <c r="B195" s="75"/>
      <c r="C195" s="47">
        <f>(C194+C177+C160+C140+C124+C104+C86+C68+C51+C34)</f>
        <v>17470</v>
      </c>
      <c r="D195" s="47">
        <f t="shared" ref="D195:G195" si="39">(D194+D177+D160+D140+D124+D104+D86+D68+D51+D34)</f>
        <v>569.20133333333331</v>
      </c>
      <c r="E195" s="47">
        <f t="shared" si="39"/>
        <v>596.00433333333342</v>
      </c>
      <c r="F195" s="47">
        <f t="shared" si="39"/>
        <v>2542.3911111111111</v>
      </c>
      <c r="G195" s="47">
        <f t="shared" si="39"/>
        <v>17578.851777777774</v>
      </c>
      <c r="H195" s="48"/>
    </row>
    <row r="196" spans="1:8" s="4" customFormat="1" ht="13.5" thickBot="1" x14ac:dyDescent="0.25">
      <c r="A196" s="77" t="s">
        <v>134</v>
      </c>
      <c r="B196" s="78"/>
      <c r="C196" s="49">
        <f>C195/12</f>
        <v>1455.8333333333333</v>
      </c>
      <c r="D196" s="49">
        <f t="shared" ref="D196:G196" si="40">D195/12</f>
        <v>47.43344444444444</v>
      </c>
      <c r="E196" s="49">
        <f t="shared" si="40"/>
        <v>49.667027777777783</v>
      </c>
      <c r="F196" s="49">
        <f t="shared" si="40"/>
        <v>211.86592592592592</v>
      </c>
      <c r="G196" s="49">
        <f t="shared" si="40"/>
        <v>1464.9043148148146</v>
      </c>
      <c r="H196" s="50"/>
    </row>
    <row r="197" spans="1:8" s="5" customFormat="1" ht="30" customHeight="1" x14ac:dyDescent="0.2">
      <c r="A197" s="79"/>
      <c r="B197" s="79"/>
      <c r="C197" s="51"/>
      <c r="D197" s="52"/>
      <c r="E197" s="52"/>
      <c r="F197" s="52"/>
      <c r="G197" s="51"/>
      <c r="H197" s="51"/>
    </row>
  </sheetData>
  <mergeCells count="90">
    <mergeCell ref="A195:B195"/>
    <mergeCell ref="A196:B196"/>
    <mergeCell ref="A197:B197"/>
    <mergeCell ref="A193:B193"/>
    <mergeCell ref="A194:B194"/>
    <mergeCell ref="A191:A192"/>
    <mergeCell ref="A165:B165"/>
    <mergeCell ref="A166:A172"/>
    <mergeCell ref="A173:B173"/>
    <mergeCell ref="A174:A175"/>
    <mergeCell ref="A176:B176"/>
    <mergeCell ref="A177:B177"/>
    <mergeCell ref="A178:H178"/>
    <mergeCell ref="A179:A181"/>
    <mergeCell ref="A182:B182"/>
    <mergeCell ref="A183:A189"/>
    <mergeCell ref="A190:B190"/>
    <mergeCell ref="A162:A164"/>
    <mergeCell ref="A139:B139"/>
    <mergeCell ref="A140:B140"/>
    <mergeCell ref="A141:H141"/>
    <mergeCell ref="A142:A147"/>
    <mergeCell ref="A148:B148"/>
    <mergeCell ref="A149:A155"/>
    <mergeCell ref="A156:B156"/>
    <mergeCell ref="A157:A158"/>
    <mergeCell ref="A159:B159"/>
    <mergeCell ref="A160:B160"/>
    <mergeCell ref="A161:H161"/>
    <mergeCell ref="A137:A138"/>
    <mergeCell ref="A112:B112"/>
    <mergeCell ref="A113:A119"/>
    <mergeCell ref="A120:B120"/>
    <mergeCell ref="A121:A122"/>
    <mergeCell ref="A123:B123"/>
    <mergeCell ref="A124:B124"/>
    <mergeCell ref="A125:H125"/>
    <mergeCell ref="A126:A128"/>
    <mergeCell ref="A129:B129"/>
    <mergeCell ref="A130:A135"/>
    <mergeCell ref="A136:B136"/>
    <mergeCell ref="A105:H105"/>
    <mergeCell ref="A106:A111"/>
    <mergeCell ref="A100:B100"/>
    <mergeCell ref="A101:A102"/>
    <mergeCell ref="A103:B103"/>
    <mergeCell ref="A104:B104"/>
    <mergeCell ref="A94:A99"/>
    <mergeCell ref="A69:H69"/>
    <mergeCell ref="A70:A73"/>
    <mergeCell ref="A74:B74"/>
    <mergeCell ref="A75:A81"/>
    <mergeCell ref="A82:B82"/>
    <mergeCell ref="A83:A84"/>
    <mergeCell ref="A85:B85"/>
    <mergeCell ref="A86:B86"/>
    <mergeCell ref="A87:H87"/>
    <mergeCell ref="A88:A92"/>
    <mergeCell ref="A93:B93"/>
    <mergeCell ref="A68:B68"/>
    <mergeCell ref="A47:B47"/>
    <mergeCell ref="A48:A49"/>
    <mergeCell ref="A50:B50"/>
    <mergeCell ref="A51:B51"/>
    <mergeCell ref="A52:H52"/>
    <mergeCell ref="A53:A55"/>
    <mergeCell ref="A56:B56"/>
    <mergeCell ref="A57:A63"/>
    <mergeCell ref="A64:B64"/>
    <mergeCell ref="A65:A66"/>
    <mergeCell ref="A67:B67"/>
    <mergeCell ref="A40:A46"/>
    <mergeCell ref="A15:H15"/>
    <mergeCell ref="A16:A21"/>
    <mergeCell ref="A22:B22"/>
    <mergeCell ref="A23:A29"/>
    <mergeCell ref="A30:B30"/>
    <mergeCell ref="A31:A32"/>
    <mergeCell ref="A33:B33"/>
    <mergeCell ref="A34:B34"/>
    <mergeCell ref="A35:H35"/>
    <mergeCell ref="A36:A38"/>
    <mergeCell ref="A39:B39"/>
    <mergeCell ref="A9:H9"/>
    <mergeCell ref="A13:A14"/>
    <mergeCell ref="B13:B14"/>
    <mergeCell ref="C13:C14"/>
    <mergeCell ref="D13:F13"/>
    <mergeCell ref="G13:G14"/>
    <mergeCell ref="H13:H14"/>
  </mergeCells>
  <pageMargins left="0.31496062992125984" right="0.31496062992125984" top="0.35433070866141736" bottom="0.35433070866141736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7"/>
  <sheetViews>
    <sheetView tabSelected="1" view="pageBreakPreview" topLeftCell="A59" zoomScale="60" zoomScaleNormal="100" workbookViewId="0">
      <selection activeCell="C59" sqref="C59"/>
    </sheetView>
  </sheetViews>
  <sheetFormatPr defaultRowHeight="12.75" x14ac:dyDescent="0.2"/>
  <cols>
    <col min="1" max="1" width="13.7109375" style="9" customWidth="1"/>
    <col min="2" max="2" width="47" style="53" customWidth="1"/>
    <col min="3" max="3" width="10.7109375" style="11" customWidth="1"/>
    <col min="4" max="6" width="10.7109375" style="12" customWidth="1"/>
    <col min="7" max="7" width="17" style="11" customWidth="1"/>
    <col min="8" max="8" width="15.7109375" style="11" customWidth="1"/>
    <col min="9" max="11" width="7.7109375" customWidth="1"/>
  </cols>
  <sheetData>
    <row r="1" spans="1:8" x14ac:dyDescent="0.2">
      <c r="B1" s="10" t="s">
        <v>135</v>
      </c>
      <c r="H1" s="13" t="s">
        <v>139</v>
      </c>
    </row>
    <row r="2" spans="1:8" x14ac:dyDescent="0.2">
      <c r="B2" s="14"/>
      <c r="F2" s="15"/>
      <c r="G2" s="16" t="s">
        <v>148</v>
      </c>
      <c r="H2" s="16"/>
    </row>
    <row r="3" spans="1:8" x14ac:dyDescent="0.2">
      <c r="B3" s="17" t="s">
        <v>136</v>
      </c>
      <c r="F3" s="18"/>
      <c r="G3" s="19" t="s">
        <v>149</v>
      </c>
      <c r="H3" s="20" t="s">
        <v>136</v>
      </c>
    </row>
    <row r="4" spans="1:8" x14ac:dyDescent="0.2">
      <c r="B4" s="21" t="s">
        <v>137</v>
      </c>
      <c r="F4" s="22"/>
      <c r="G4" s="23"/>
      <c r="H4" s="24" t="s">
        <v>137</v>
      </c>
    </row>
    <row r="5" spans="1:8" x14ac:dyDescent="0.2">
      <c r="B5" s="25" t="s">
        <v>138</v>
      </c>
      <c r="G5" s="11" t="s">
        <v>150</v>
      </c>
      <c r="H5" s="26" t="s">
        <v>138</v>
      </c>
    </row>
    <row r="9" spans="1:8" s="1" customFormat="1" x14ac:dyDescent="0.2">
      <c r="A9" s="54" t="s">
        <v>10</v>
      </c>
      <c r="B9" s="55"/>
      <c r="C9" s="55"/>
      <c r="D9" s="55"/>
      <c r="E9" s="55"/>
      <c r="F9" s="55"/>
      <c r="G9" s="55"/>
      <c r="H9" s="55"/>
    </row>
    <row r="10" spans="1:8" s="1" customFormat="1" x14ac:dyDescent="0.2">
      <c r="A10" s="27"/>
      <c r="B10" s="28"/>
      <c r="C10" s="29"/>
      <c r="D10" s="30"/>
      <c r="E10" s="30"/>
      <c r="F10" s="30"/>
      <c r="G10" s="31"/>
      <c r="H10" s="31"/>
    </row>
    <row r="11" spans="1:8" s="1" customFormat="1" ht="25.5" x14ac:dyDescent="0.2">
      <c r="A11" s="27" t="s">
        <v>4</v>
      </c>
      <c r="B11" s="28" t="s">
        <v>143</v>
      </c>
      <c r="C11" s="29"/>
      <c r="D11" s="30"/>
      <c r="E11" s="30"/>
      <c r="F11" s="30"/>
      <c r="G11" s="31"/>
      <c r="H11" s="31"/>
    </row>
    <row r="12" spans="1:8" s="1" customFormat="1" ht="13.5" thickBot="1" x14ac:dyDescent="0.25">
      <c r="A12" s="32"/>
      <c r="B12" s="28"/>
      <c r="C12" s="29"/>
      <c r="D12" s="30"/>
      <c r="E12" s="30"/>
      <c r="F12" s="30"/>
      <c r="G12" s="31"/>
      <c r="H12" s="31"/>
    </row>
    <row r="13" spans="1:8" s="2" customFormat="1" ht="33" customHeight="1" x14ac:dyDescent="0.2">
      <c r="A13" s="56" t="s">
        <v>0</v>
      </c>
      <c r="B13" s="58" t="s">
        <v>1</v>
      </c>
      <c r="C13" s="60" t="s">
        <v>3</v>
      </c>
      <c r="D13" s="62" t="s">
        <v>5</v>
      </c>
      <c r="E13" s="62"/>
      <c r="F13" s="62"/>
      <c r="G13" s="63" t="s">
        <v>6</v>
      </c>
      <c r="H13" s="65" t="s">
        <v>2</v>
      </c>
    </row>
    <row r="14" spans="1:8" s="3" customFormat="1" ht="13.5" thickBot="1" x14ac:dyDescent="0.25">
      <c r="A14" s="57"/>
      <c r="B14" s="59"/>
      <c r="C14" s="61"/>
      <c r="D14" s="33" t="s">
        <v>7</v>
      </c>
      <c r="E14" s="33" t="s">
        <v>8</v>
      </c>
      <c r="F14" s="33" t="s">
        <v>9</v>
      </c>
      <c r="G14" s="64"/>
      <c r="H14" s="66"/>
    </row>
    <row r="15" spans="1:8" s="4" customFormat="1" x14ac:dyDescent="0.2">
      <c r="A15" s="68" t="s">
        <v>11</v>
      </c>
      <c r="B15" s="69"/>
      <c r="C15" s="69"/>
      <c r="D15" s="69"/>
      <c r="E15" s="69"/>
      <c r="F15" s="69"/>
      <c r="G15" s="69"/>
      <c r="H15" s="70"/>
    </row>
    <row r="16" spans="1:8" x14ac:dyDescent="0.2">
      <c r="A16" s="67" t="s">
        <v>12</v>
      </c>
      <c r="B16" s="6" t="s">
        <v>13</v>
      </c>
      <c r="C16" s="7">
        <v>250</v>
      </c>
      <c r="D16" s="8">
        <v>6.68</v>
      </c>
      <c r="E16" s="8">
        <v>8.58</v>
      </c>
      <c r="F16" s="8">
        <v>34.1</v>
      </c>
      <c r="G16" s="34">
        <v>254.38</v>
      </c>
      <c r="H16" s="35">
        <v>260</v>
      </c>
    </row>
    <row r="17" spans="1:8" x14ac:dyDescent="0.2">
      <c r="A17" s="67"/>
      <c r="B17" s="6" t="s">
        <v>14</v>
      </c>
      <c r="C17" s="7">
        <v>40</v>
      </c>
      <c r="D17" s="8">
        <v>3</v>
      </c>
      <c r="E17" s="8">
        <v>1.1599999999999999</v>
      </c>
      <c r="F17" s="8">
        <v>20.56</v>
      </c>
      <c r="G17" s="34">
        <v>104.8</v>
      </c>
      <c r="H17" s="35">
        <v>111</v>
      </c>
    </row>
    <row r="18" spans="1:8" x14ac:dyDescent="0.2">
      <c r="A18" s="67"/>
      <c r="B18" s="6" t="s">
        <v>16</v>
      </c>
      <c r="C18" s="7">
        <v>10</v>
      </c>
      <c r="D18" s="8">
        <v>2.3199999999999998</v>
      </c>
      <c r="E18" s="8">
        <v>2.95</v>
      </c>
      <c r="F18" s="8">
        <v>0</v>
      </c>
      <c r="G18" s="34">
        <v>36.4</v>
      </c>
      <c r="H18" s="36" t="s">
        <v>15</v>
      </c>
    </row>
    <row r="19" spans="1:8" x14ac:dyDescent="0.2">
      <c r="A19" s="67"/>
      <c r="B19" s="6" t="s">
        <v>17</v>
      </c>
      <c r="C19" s="7">
        <v>10</v>
      </c>
      <c r="D19" s="8">
        <v>0.13</v>
      </c>
      <c r="E19" s="8">
        <v>6.15</v>
      </c>
      <c r="F19" s="8">
        <v>0.17</v>
      </c>
      <c r="G19" s="34">
        <v>56.6</v>
      </c>
      <c r="H19" s="35">
        <v>105</v>
      </c>
    </row>
    <row r="20" spans="1:8" x14ac:dyDescent="0.2">
      <c r="A20" s="67"/>
      <c r="B20" s="6" t="s">
        <v>18</v>
      </c>
      <c r="C20" s="7">
        <v>200</v>
      </c>
      <c r="D20" s="8">
        <v>0.2</v>
      </c>
      <c r="E20" s="8">
        <v>0</v>
      </c>
      <c r="F20" s="8">
        <v>7.02</v>
      </c>
      <c r="G20" s="34">
        <v>28.46</v>
      </c>
      <c r="H20" s="35">
        <v>493</v>
      </c>
    </row>
    <row r="21" spans="1:8" x14ac:dyDescent="0.2">
      <c r="A21" s="67"/>
      <c r="B21" s="6" t="s">
        <v>19</v>
      </c>
      <c r="C21" s="7">
        <v>40</v>
      </c>
      <c r="D21" s="8">
        <v>3</v>
      </c>
      <c r="E21" s="8">
        <v>4.72</v>
      </c>
      <c r="F21" s="8">
        <v>29.96</v>
      </c>
      <c r="G21" s="34">
        <v>166.84</v>
      </c>
      <c r="H21" s="35">
        <v>590</v>
      </c>
    </row>
    <row r="22" spans="1:8" s="4" customFormat="1" x14ac:dyDescent="0.2">
      <c r="A22" s="67" t="s">
        <v>20</v>
      </c>
      <c r="B22" s="71"/>
      <c r="C22" s="37">
        <f>SUM(C16:C21)</f>
        <v>550</v>
      </c>
      <c r="D22" s="37">
        <f t="shared" ref="D22:G22" si="0">SUM(D16:D21)</f>
        <v>15.33</v>
      </c>
      <c r="E22" s="37">
        <f t="shared" si="0"/>
        <v>23.560000000000002</v>
      </c>
      <c r="F22" s="37">
        <f t="shared" si="0"/>
        <v>91.81</v>
      </c>
      <c r="G22" s="37">
        <f t="shared" si="0"/>
        <v>647.48</v>
      </c>
      <c r="H22" s="38"/>
    </row>
    <row r="23" spans="1:8" x14ac:dyDescent="0.2">
      <c r="A23" s="67" t="s">
        <v>21</v>
      </c>
      <c r="B23" s="6" t="s">
        <v>22</v>
      </c>
      <c r="C23" s="7">
        <v>100</v>
      </c>
      <c r="D23" s="8">
        <v>1.9</v>
      </c>
      <c r="E23" s="8">
        <v>8.9</v>
      </c>
      <c r="F23" s="8">
        <v>7.7</v>
      </c>
      <c r="G23" s="34">
        <v>119</v>
      </c>
      <c r="H23" s="35">
        <v>115</v>
      </c>
    </row>
    <row r="24" spans="1:8" x14ac:dyDescent="0.2">
      <c r="A24" s="67"/>
      <c r="B24" s="6" t="s">
        <v>23</v>
      </c>
      <c r="C24" s="7">
        <v>250</v>
      </c>
      <c r="D24" s="8">
        <f>3.8/2*2.5</f>
        <v>4.75</v>
      </c>
      <c r="E24" s="8">
        <f>5.88/2*2.5</f>
        <v>7.35</v>
      </c>
      <c r="F24" s="8">
        <f>15.54/2*2.5</f>
        <v>19.424999999999997</v>
      </c>
      <c r="G24" s="34">
        <f>97.08/2*2.5</f>
        <v>121.35</v>
      </c>
      <c r="H24" s="35">
        <v>131</v>
      </c>
    </row>
    <row r="25" spans="1:8" x14ac:dyDescent="0.2">
      <c r="A25" s="67"/>
      <c r="B25" s="6" t="s">
        <v>25</v>
      </c>
      <c r="C25" s="7">
        <v>100</v>
      </c>
      <c r="D25" s="8">
        <v>7.15</v>
      </c>
      <c r="E25" s="8">
        <v>12.17</v>
      </c>
      <c r="F25" s="8">
        <v>2.37</v>
      </c>
      <c r="G25" s="8">
        <f>177.23/9*10</f>
        <v>196.92222222222222</v>
      </c>
      <c r="H25" s="36" t="s">
        <v>24</v>
      </c>
    </row>
    <row r="26" spans="1:8" x14ac:dyDescent="0.2">
      <c r="A26" s="67"/>
      <c r="B26" s="6" t="s">
        <v>26</v>
      </c>
      <c r="C26" s="7">
        <v>180</v>
      </c>
      <c r="D26" s="8">
        <v>6.97</v>
      </c>
      <c r="E26" s="8">
        <f>3.91/1.5*1.8</f>
        <v>4.6920000000000002</v>
      </c>
      <c r="F26" s="8">
        <f>43.55/1.5*1.8</f>
        <v>52.26</v>
      </c>
      <c r="G26" s="34">
        <f>201.4/1.5*1.8</f>
        <v>241.68000000000004</v>
      </c>
      <c r="H26" s="35">
        <v>291</v>
      </c>
    </row>
    <row r="27" spans="1:8" x14ac:dyDescent="0.2">
      <c r="A27" s="67"/>
      <c r="B27" s="6" t="s">
        <v>27</v>
      </c>
      <c r="C27" s="7">
        <v>200</v>
      </c>
      <c r="D27" s="8">
        <v>0.08</v>
      </c>
      <c r="E27" s="8">
        <v>0</v>
      </c>
      <c r="F27" s="8">
        <v>10.62</v>
      </c>
      <c r="G27" s="34">
        <v>40.44</v>
      </c>
      <c r="H27" s="35">
        <v>508</v>
      </c>
    </row>
    <row r="28" spans="1:8" x14ac:dyDescent="0.2">
      <c r="A28" s="67"/>
      <c r="B28" s="6" t="s">
        <v>28</v>
      </c>
      <c r="C28" s="7">
        <v>30</v>
      </c>
      <c r="D28" s="8">
        <v>1.98</v>
      </c>
      <c r="E28" s="8">
        <v>0.36</v>
      </c>
      <c r="F28" s="8">
        <v>10.02</v>
      </c>
      <c r="G28" s="34">
        <v>52.2</v>
      </c>
      <c r="H28" s="35">
        <v>109</v>
      </c>
    </row>
    <row r="29" spans="1:8" x14ac:dyDescent="0.2">
      <c r="A29" s="67"/>
      <c r="B29" s="6" t="s">
        <v>29</v>
      </c>
      <c r="C29" s="7">
        <v>30</v>
      </c>
      <c r="D29" s="8">
        <v>2.37</v>
      </c>
      <c r="E29" s="8">
        <v>0.3</v>
      </c>
      <c r="F29" s="8">
        <v>14.76</v>
      </c>
      <c r="G29" s="34">
        <v>70.5</v>
      </c>
      <c r="H29" s="35">
        <v>108</v>
      </c>
    </row>
    <row r="30" spans="1:8" s="4" customFormat="1" x14ac:dyDescent="0.2">
      <c r="A30" s="67" t="s">
        <v>30</v>
      </c>
      <c r="B30" s="71"/>
      <c r="C30" s="37">
        <f>SUM(C23:C29)</f>
        <v>890</v>
      </c>
      <c r="D30" s="37">
        <f t="shared" ref="D30:G30" si="1">SUM(D23:D29)</f>
        <v>25.2</v>
      </c>
      <c r="E30" s="37">
        <f t="shared" si="1"/>
        <v>33.771999999999998</v>
      </c>
      <c r="F30" s="37">
        <f t="shared" si="1"/>
        <v>117.155</v>
      </c>
      <c r="G30" s="39">
        <f t="shared" si="1"/>
        <v>842.09222222222229</v>
      </c>
      <c r="H30" s="38"/>
    </row>
    <row r="31" spans="1:8" x14ac:dyDescent="0.2">
      <c r="A31" s="67" t="s">
        <v>31</v>
      </c>
      <c r="B31" s="6" t="s">
        <v>32</v>
      </c>
      <c r="C31" s="7">
        <v>200</v>
      </c>
      <c r="D31" s="8">
        <v>0</v>
      </c>
      <c r="E31" s="8">
        <v>0</v>
      </c>
      <c r="F31" s="8">
        <v>24</v>
      </c>
      <c r="G31" s="34">
        <v>95</v>
      </c>
      <c r="H31" s="35">
        <v>614</v>
      </c>
    </row>
    <row r="32" spans="1:8" ht="25.5" x14ac:dyDescent="0.2">
      <c r="A32" s="67"/>
      <c r="B32" s="6" t="s">
        <v>34</v>
      </c>
      <c r="C32" s="7">
        <v>100</v>
      </c>
      <c r="D32" s="8">
        <v>6.54</v>
      </c>
      <c r="E32" s="8">
        <v>7.87</v>
      </c>
      <c r="F32" s="8">
        <v>31.16</v>
      </c>
      <c r="G32" s="34">
        <v>235.4</v>
      </c>
      <c r="H32" s="36" t="s">
        <v>33</v>
      </c>
    </row>
    <row r="33" spans="1:8" s="4" customFormat="1" x14ac:dyDescent="0.2">
      <c r="A33" s="67" t="s">
        <v>35</v>
      </c>
      <c r="B33" s="71"/>
      <c r="C33" s="37">
        <f>SUM(C31:C32)</f>
        <v>300</v>
      </c>
      <c r="D33" s="37">
        <f t="shared" ref="D33:G33" si="2">SUM(D31:D32)</f>
        <v>6.54</v>
      </c>
      <c r="E33" s="37">
        <f t="shared" si="2"/>
        <v>7.87</v>
      </c>
      <c r="F33" s="37">
        <f t="shared" si="2"/>
        <v>55.16</v>
      </c>
      <c r="G33" s="37">
        <f t="shared" si="2"/>
        <v>330.4</v>
      </c>
      <c r="H33" s="38"/>
    </row>
    <row r="34" spans="1:8" s="4" customFormat="1" ht="13.5" thickBot="1" x14ac:dyDescent="0.25">
      <c r="A34" s="72" t="s">
        <v>36</v>
      </c>
      <c r="B34" s="73"/>
      <c r="C34" s="40">
        <f>C22+C30+C33</f>
        <v>1740</v>
      </c>
      <c r="D34" s="40">
        <f t="shared" ref="D34:G34" si="3">D22+D30+D33</f>
        <v>47.07</v>
      </c>
      <c r="E34" s="40">
        <f t="shared" si="3"/>
        <v>65.201999999999998</v>
      </c>
      <c r="F34" s="40">
        <f t="shared" si="3"/>
        <v>264.125</v>
      </c>
      <c r="G34" s="40">
        <f t="shared" si="3"/>
        <v>1819.9722222222222</v>
      </c>
      <c r="H34" s="41"/>
    </row>
    <row r="35" spans="1:8" s="4" customFormat="1" x14ac:dyDescent="0.2">
      <c r="A35" s="74" t="s">
        <v>37</v>
      </c>
      <c r="B35" s="75"/>
      <c r="C35" s="75"/>
      <c r="D35" s="75"/>
      <c r="E35" s="75"/>
      <c r="F35" s="75"/>
      <c r="G35" s="75"/>
      <c r="H35" s="76"/>
    </row>
    <row r="36" spans="1:8" x14ac:dyDescent="0.2">
      <c r="A36" s="67" t="s">
        <v>12</v>
      </c>
      <c r="B36" s="6" t="s">
        <v>38</v>
      </c>
      <c r="C36" s="7">
        <v>200</v>
      </c>
      <c r="D36" s="8">
        <v>22.04</v>
      </c>
      <c r="E36" s="8">
        <v>16.899999999999999</v>
      </c>
      <c r="F36" s="8">
        <v>33.78</v>
      </c>
      <c r="G36" s="34">
        <v>364.56</v>
      </c>
      <c r="H36" s="35">
        <v>233</v>
      </c>
    </row>
    <row r="37" spans="1:8" x14ac:dyDescent="0.2">
      <c r="A37" s="67"/>
      <c r="B37" s="6" t="s">
        <v>39</v>
      </c>
      <c r="C37" s="7">
        <v>150</v>
      </c>
      <c r="D37" s="8">
        <v>0.6</v>
      </c>
      <c r="E37" s="8">
        <v>0.6</v>
      </c>
      <c r="F37" s="8">
        <v>14.7</v>
      </c>
      <c r="G37" s="34">
        <v>70.5</v>
      </c>
      <c r="H37" s="35">
        <v>112</v>
      </c>
    </row>
    <row r="38" spans="1:8" x14ac:dyDescent="0.2">
      <c r="A38" s="67"/>
      <c r="B38" s="6" t="s">
        <v>40</v>
      </c>
      <c r="C38" s="7">
        <v>200</v>
      </c>
      <c r="D38" s="8">
        <v>0.26</v>
      </c>
      <c r="E38" s="8">
        <v>0</v>
      </c>
      <c r="F38" s="8">
        <v>7.24</v>
      </c>
      <c r="G38" s="34">
        <v>30.84</v>
      </c>
      <c r="H38" s="35">
        <v>494</v>
      </c>
    </row>
    <row r="39" spans="1:8" s="4" customFormat="1" x14ac:dyDescent="0.2">
      <c r="A39" s="67" t="s">
        <v>20</v>
      </c>
      <c r="B39" s="71"/>
      <c r="C39" s="37">
        <f>SUM(C36:C38)</f>
        <v>550</v>
      </c>
      <c r="D39" s="37">
        <f t="shared" ref="D39:G39" si="4">SUM(D36:D38)</f>
        <v>22.900000000000002</v>
      </c>
      <c r="E39" s="37">
        <f t="shared" si="4"/>
        <v>17.5</v>
      </c>
      <c r="F39" s="37">
        <f t="shared" si="4"/>
        <v>55.720000000000006</v>
      </c>
      <c r="G39" s="37">
        <f t="shared" si="4"/>
        <v>465.9</v>
      </c>
      <c r="H39" s="38"/>
    </row>
    <row r="40" spans="1:8" x14ac:dyDescent="0.2">
      <c r="A40" s="67" t="s">
        <v>21</v>
      </c>
      <c r="B40" s="6" t="s">
        <v>64</v>
      </c>
      <c r="C40" s="7">
        <v>100</v>
      </c>
      <c r="D40" s="8">
        <v>1.6</v>
      </c>
      <c r="E40" s="8">
        <v>10.1</v>
      </c>
      <c r="F40" s="8">
        <v>9.6</v>
      </c>
      <c r="G40" s="34">
        <v>136</v>
      </c>
      <c r="H40" s="36" t="s">
        <v>63</v>
      </c>
    </row>
    <row r="41" spans="1:8" x14ac:dyDescent="0.2">
      <c r="A41" s="67"/>
      <c r="B41" s="6" t="s">
        <v>43</v>
      </c>
      <c r="C41" s="7">
        <v>250</v>
      </c>
      <c r="D41" s="8">
        <v>3.08</v>
      </c>
      <c r="E41" s="8">
        <v>5.45</v>
      </c>
      <c r="F41" s="8">
        <v>17.420000000000002</v>
      </c>
      <c r="G41" s="34">
        <v>131.82</v>
      </c>
      <c r="H41" s="36" t="s">
        <v>42</v>
      </c>
    </row>
    <row r="42" spans="1:8" x14ac:dyDescent="0.2">
      <c r="A42" s="67"/>
      <c r="B42" s="6" t="s">
        <v>44</v>
      </c>
      <c r="C42" s="7">
        <v>100</v>
      </c>
      <c r="D42" s="8">
        <v>14.01</v>
      </c>
      <c r="E42" s="8">
        <v>11.65</v>
      </c>
      <c r="F42" s="8">
        <v>9.4700000000000006</v>
      </c>
      <c r="G42" s="34">
        <v>188.79</v>
      </c>
      <c r="H42" s="35">
        <v>411</v>
      </c>
    </row>
    <row r="43" spans="1:8" x14ac:dyDescent="0.2">
      <c r="A43" s="67"/>
      <c r="B43" s="6" t="s">
        <v>45</v>
      </c>
      <c r="C43" s="7">
        <v>180</v>
      </c>
      <c r="D43" s="8">
        <v>10.37</v>
      </c>
      <c r="E43" s="8">
        <v>9.49</v>
      </c>
      <c r="F43" s="8">
        <v>46.62</v>
      </c>
      <c r="G43" s="34">
        <v>270.81</v>
      </c>
      <c r="H43" s="35">
        <v>237</v>
      </c>
    </row>
    <row r="44" spans="1:8" x14ac:dyDescent="0.2">
      <c r="A44" s="67"/>
      <c r="B44" s="6" t="s">
        <v>47</v>
      </c>
      <c r="C44" s="7">
        <v>200</v>
      </c>
      <c r="D44" s="8">
        <v>1.92</v>
      </c>
      <c r="E44" s="8">
        <v>0.12</v>
      </c>
      <c r="F44" s="8">
        <v>25.86</v>
      </c>
      <c r="G44" s="34">
        <v>112.36</v>
      </c>
      <c r="H44" s="36" t="s">
        <v>46</v>
      </c>
    </row>
    <row r="45" spans="1:8" x14ac:dyDescent="0.2">
      <c r="A45" s="67"/>
      <c r="B45" s="6" t="s">
        <v>29</v>
      </c>
      <c r="C45" s="7">
        <v>30</v>
      </c>
      <c r="D45" s="8">
        <v>2.37</v>
      </c>
      <c r="E45" s="8">
        <v>0.3</v>
      </c>
      <c r="F45" s="8">
        <v>14.76</v>
      </c>
      <c r="G45" s="34">
        <v>70.5</v>
      </c>
      <c r="H45" s="35">
        <v>108</v>
      </c>
    </row>
    <row r="46" spans="1:8" x14ac:dyDescent="0.2">
      <c r="A46" s="67"/>
      <c r="B46" s="6" t="s">
        <v>28</v>
      </c>
      <c r="C46" s="7">
        <v>30</v>
      </c>
      <c r="D46" s="8">
        <v>1.98</v>
      </c>
      <c r="E46" s="8">
        <v>0.36</v>
      </c>
      <c r="F46" s="8">
        <v>10.02</v>
      </c>
      <c r="G46" s="34">
        <v>52.2</v>
      </c>
      <c r="H46" s="35">
        <v>109</v>
      </c>
    </row>
    <row r="47" spans="1:8" s="4" customFormat="1" x14ac:dyDescent="0.2">
      <c r="A47" s="67" t="s">
        <v>30</v>
      </c>
      <c r="B47" s="71"/>
      <c r="C47" s="37">
        <f>SUM(C40:C46)</f>
        <v>890</v>
      </c>
      <c r="D47" s="37">
        <f t="shared" ref="D47:G47" si="5">SUM(D40:D46)</f>
        <v>35.329999999999991</v>
      </c>
      <c r="E47" s="37">
        <f t="shared" si="5"/>
        <v>37.47</v>
      </c>
      <c r="F47" s="37">
        <f t="shared" si="5"/>
        <v>133.75</v>
      </c>
      <c r="G47" s="37">
        <f t="shared" si="5"/>
        <v>962.48000000000013</v>
      </c>
      <c r="H47" s="38"/>
    </row>
    <row r="48" spans="1:8" x14ac:dyDescent="0.2">
      <c r="A48" s="67" t="s">
        <v>31</v>
      </c>
      <c r="B48" s="6" t="s">
        <v>49</v>
      </c>
      <c r="C48" s="7">
        <v>200</v>
      </c>
      <c r="D48" s="8">
        <v>5.4</v>
      </c>
      <c r="E48" s="8">
        <v>5</v>
      </c>
      <c r="F48" s="8">
        <v>21.6</v>
      </c>
      <c r="G48" s="34">
        <v>158</v>
      </c>
      <c r="H48" s="36" t="s">
        <v>48</v>
      </c>
    </row>
    <row r="49" spans="1:8" ht="25.5" x14ac:dyDescent="0.2">
      <c r="A49" s="67"/>
      <c r="B49" s="6" t="s">
        <v>51</v>
      </c>
      <c r="C49" s="7">
        <v>100</v>
      </c>
      <c r="D49" s="8">
        <v>5.89</v>
      </c>
      <c r="E49" s="8">
        <v>3.73</v>
      </c>
      <c r="F49" s="8">
        <v>32.07</v>
      </c>
      <c r="G49" s="34">
        <v>217.04</v>
      </c>
      <c r="H49" s="36" t="s">
        <v>50</v>
      </c>
    </row>
    <row r="50" spans="1:8" s="4" customFormat="1" x14ac:dyDescent="0.2">
      <c r="A50" s="67" t="s">
        <v>35</v>
      </c>
      <c r="B50" s="71"/>
      <c r="C50" s="37">
        <f>SUM(C48:C49)</f>
        <v>300</v>
      </c>
      <c r="D50" s="37">
        <f t="shared" ref="D50:G50" si="6">SUM(D48:D49)</f>
        <v>11.29</v>
      </c>
      <c r="E50" s="37">
        <f t="shared" si="6"/>
        <v>8.73</v>
      </c>
      <c r="F50" s="37">
        <f t="shared" si="6"/>
        <v>53.67</v>
      </c>
      <c r="G50" s="37">
        <f t="shared" si="6"/>
        <v>375.03999999999996</v>
      </c>
      <c r="H50" s="38"/>
    </row>
    <row r="51" spans="1:8" s="4" customFormat="1" ht="13.5" thickBot="1" x14ac:dyDescent="0.25">
      <c r="A51" s="72" t="s">
        <v>36</v>
      </c>
      <c r="B51" s="73"/>
      <c r="C51" s="40">
        <f>C39+C47+C50</f>
        <v>1740</v>
      </c>
      <c r="D51" s="40">
        <f t="shared" ref="D51:G51" si="7">D39+D47+D50</f>
        <v>69.519999999999982</v>
      </c>
      <c r="E51" s="40">
        <f t="shared" si="7"/>
        <v>63.7</v>
      </c>
      <c r="F51" s="40">
        <f t="shared" si="7"/>
        <v>243.14</v>
      </c>
      <c r="G51" s="40">
        <f t="shared" si="7"/>
        <v>1803.42</v>
      </c>
      <c r="H51" s="41"/>
    </row>
    <row r="52" spans="1:8" s="4" customFormat="1" x14ac:dyDescent="0.2">
      <c r="A52" s="74" t="s">
        <v>52</v>
      </c>
      <c r="B52" s="75"/>
      <c r="C52" s="75"/>
      <c r="D52" s="75"/>
      <c r="E52" s="75"/>
      <c r="F52" s="75"/>
      <c r="G52" s="75"/>
      <c r="H52" s="76"/>
    </row>
    <row r="53" spans="1:8" x14ac:dyDescent="0.2">
      <c r="A53" s="67" t="s">
        <v>12</v>
      </c>
      <c r="B53" s="6" t="s">
        <v>53</v>
      </c>
      <c r="C53" s="7">
        <v>250</v>
      </c>
      <c r="D53" s="8">
        <v>9.7799999999999994</v>
      </c>
      <c r="E53" s="8">
        <v>8.8000000000000007</v>
      </c>
      <c r="F53" s="8">
        <v>50.75</v>
      </c>
      <c r="G53" s="34">
        <v>321.64999999999998</v>
      </c>
      <c r="H53" s="35">
        <v>250</v>
      </c>
    </row>
    <row r="54" spans="1:8" x14ac:dyDescent="0.2">
      <c r="A54" s="67"/>
      <c r="B54" s="6" t="s">
        <v>141</v>
      </c>
      <c r="C54" s="7">
        <v>100</v>
      </c>
      <c r="D54" s="8">
        <v>7.63</v>
      </c>
      <c r="E54" s="8">
        <v>7.47</v>
      </c>
      <c r="F54" s="8">
        <v>52</v>
      </c>
      <c r="G54" s="8">
        <v>276.37</v>
      </c>
      <c r="H54" s="35">
        <v>574</v>
      </c>
    </row>
    <row r="55" spans="1:8" x14ac:dyDescent="0.2">
      <c r="A55" s="67"/>
      <c r="B55" s="6" t="s">
        <v>18</v>
      </c>
      <c r="C55" s="7">
        <v>200</v>
      </c>
      <c r="D55" s="8">
        <v>0.2</v>
      </c>
      <c r="E55" s="8">
        <v>0</v>
      </c>
      <c r="F55" s="8">
        <v>7.02</v>
      </c>
      <c r="G55" s="34">
        <v>28.46</v>
      </c>
      <c r="H55" s="35">
        <v>493</v>
      </c>
    </row>
    <row r="56" spans="1:8" s="4" customFormat="1" x14ac:dyDescent="0.2">
      <c r="A56" s="67" t="s">
        <v>20</v>
      </c>
      <c r="B56" s="71"/>
      <c r="C56" s="37">
        <f>SUM(C53:C55)</f>
        <v>550</v>
      </c>
      <c r="D56" s="37">
        <f t="shared" ref="D56:G56" si="8">SUM(D53:D55)</f>
        <v>17.61</v>
      </c>
      <c r="E56" s="37">
        <f t="shared" si="8"/>
        <v>16.27</v>
      </c>
      <c r="F56" s="37">
        <f t="shared" si="8"/>
        <v>109.77</v>
      </c>
      <c r="G56" s="37">
        <f t="shared" si="8"/>
        <v>626.48</v>
      </c>
      <c r="H56" s="38"/>
    </row>
    <row r="57" spans="1:8" x14ac:dyDescent="0.2">
      <c r="A57" s="67" t="s">
        <v>21</v>
      </c>
      <c r="B57" s="6" t="s">
        <v>41</v>
      </c>
      <c r="C57" s="7">
        <v>100</v>
      </c>
      <c r="D57" s="8">
        <v>0.8</v>
      </c>
      <c r="E57" s="8">
        <v>0.1</v>
      </c>
      <c r="F57" s="8">
        <v>1.7</v>
      </c>
      <c r="G57" s="34">
        <v>13</v>
      </c>
      <c r="H57" s="35">
        <v>107</v>
      </c>
    </row>
    <row r="58" spans="1:8" ht="25.5" x14ac:dyDescent="0.2">
      <c r="A58" s="67"/>
      <c r="B58" s="6" t="s">
        <v>65</v>
      </c>
      <c r="C58" s="7">
        <v>250</v>
      </c>
      <c r="D58" s="8">
        <v>2.7</v>
      </c>
      <c r="E58" s="8">
        <v>2.85</v>
      </c>
      <c r="F58" s="8">
        <v>18.829999999999998</v>
      </c>
      <c r="G58" s="34">
        <f>133.8/2*2.5</f>
        <v>167.25</v>
      </c>
      <c r="H58" s="35">
        <v>147</v>
      </c>
    </row>
    <row r="59" spans="1:8" x14ac:dyDescent="0.2">
      <c r="A59" s="67"/>
      <c r="B59" s="6" t="s">
        <v>151</v>
      </c>
      <c r="C59" s="7">
        <v>100</v>
      </c>
      <c r="D59" s="8">
        <v>10.25</v>
      </c>
      <c r="E59" s="8">
        <f>7.66/0.09*0.1</f>
        <v>8.5111111111111111</v>
      </c>
      <c r="F59" s="8">
        <f>8.93/0.09*0.1</f>
        <v>9.9222222222222243</v>
      </c>
      <c r="G59" s="8">
        <f>143.99/0.09*0.1</f>
        <v>159.98888888888894</v>
      </c>
      <c r="H59" s="35">
        <v>343</v>
      </c>
    </row>
    <row r="60" spans="1:8" x14ac:dyDescent="0.2">
      <c r="A60" s="67"/>
      <c r="B60" s="6" t="s">
        <v>115</v>
      </c>
      <c r="C60" s="7">
        <v>180</v>
      </c>
      <c r="D60" s="8">
        <f>3.47/1.5*1.8</f>
        <v>4.1640000000000006</v>
      </c>
      <c r="E60" s="8">
        <f>9.73/1.5*1.8</f>
        <v>11.676000000000002</v>
      </c>
      <c r="F60" s="8">
        <f>42.23/1.5*1.8</f>
        <v>50.676000000000002</v>
      </c>
      <c r="G60" s="8">
        <f>198.21/1.5*1.8</f>
        <v>237.85200000000003</v>
      </c>
      <c r="H60" s="36" t="s">
        <v>114</v>
      </c>
    </row>
    <row r="61" spans="1:8" x14ac:dyDescent="0.2">
      <c r="A61" s="67"/>
      <c r="B61" s="6" t="s">
        <v>57</v>
      </c>
      <c r="C61" s="7">
        <v>200</v>
      </c>
      <c r="D61" s="8">
        <v>0.32</v>
      </c>
      <c r="E61" s="8">
        <v>0.14000000000000001</v>
      </c>
      <c r="F61" s="8">
        <v>11.46</v>
      </c>
      <c r="G61" s="34">
        <v>48.32</v>
      </c>
      <c r="H61" s="35">
        <v>519</v>
      </c>
    </row>
    <row r="62" spans="1:8" x14ac:dyDescent="0.2">
      <c r="A62" s="67"/>
      <c r="B62" s="6" t="s">
        <v>29</v>
      </c>
      <c r="C62" s="7">
        <v>30</v>
      </c>
      <c r="D62" s="8">
        <v>2.37</v>
      </c>
      <c r="E62" s="8">
        <v>0.3</v>
      </c>
      <c r="F62" s="8">
        <v>14.76</v>
      </c>
      <c r="G62" s="34">
        <v>70.5</v>
      </c>
      <c r="H62" s="35">
        <v>108</v>
      </c>
    </row>
    <row r="63" spans="1:8" x14ac:dyDescent="0.2">
      <c r="A63" s="67"/>
      <c r="B63" s="6" t="s">
        <v>28</v>
      </c>
      <c r="C63" s="7">
        <v>30</v>
      </c>
      <c r="D63" s="8">
        <v>1.98</v>
      </c>
      <c r="E63" s="8">
        <v>0.36</v>
      </c>
      <c r="F63" s="8">
        <v>10.02</v>
      </c>
      <c r="G63" s="34">
        <v>52.2</v>
      </c>
      <c r="H63" s="35">
        <v>109</v>
      </c>
    </row>
    <row r="64" spans="1:8" s="4" customFormat="1" x14ac:dyDescent="0.2">
      <c r="A64" s="67" t="s">
        <v>30</v>
      </c>
      <c r="B64" s="71"/>
      <c r="C64" s="42">
        <f>SUM(C57:C63)</f>
        <v>890</v>
      </c>
      <c r="D64" s="39">
        <f>SUM(D57:D63)</f>
        <v>22.584000000000003</v>
      </c>
      <c r="E64" s="39">
        <f>SUM(E57:E63)</f>
        <v>23.937111111111115</v>
      </c>
      <c r="F64" s="39">
        <f>SUM(F57:F63)</f>
        <v>117.36822222222222</v>
      </c>
      <c r="G64" s="39">
        <f>SUM(G57:G63)</f>
        <v>749.11088888888901</v>
      </c>
      <c r="H64" s="38"/>
    </row>
    <row r="65" spans="1:8" x14ac:dyDescent="0.2">
      <c r="A65" s="67" t="s">
        <v>31</v>
      </c>
      <c r="B65" s="6" t="s">
        <v>59</v>
      </c>
      <c r="C65" s="7">
        <v>200</v>
      </c>
      <c r="D65" s="8">
        <v>0.3</v>
      </c>
      <c r="E65" s="8">
        <v>0.12</v>
      </c>
      <c r="F65" s="8">
        <v>9.18</v>
      </c>
      <c r="G65" s="34">
        <v>39.74</v>
      </c>
      <c r="H65" s="36" t="s">
        <v>58</v>
      </c>
    </row>
    <row r="66" spans="1:8" x14ac:dyDescent="0.2">
      <c r="A66" s="67"/>
      <c r="B66" s="6" t="s">
        <v>60</v>
      </c>
      <c r="C66" s="7">
        <v>100</v>
      </c>
      <c r="D66" s="8">
        <v>6.3</v>
      </c>
      <c r="E66" s="8">
        <v>6.89</v>
      </c>
      <c r="F66" s="8">
        <v>33.119999999999997</v>
      </c>
      <c r="G66" s="34">
        <v>206.93</v>
      </c>
      <c r="H66" s="35">
        <v>540</v>
      </c>
    </row>
    <row r="67" spans="1:8" s="4" customFormat="1" x14ac:dyDescent="0.2">
      <c r="A67" s="67" t="s">
        <v>35</v>
      </c>
      <c r="B67" s="71"/>
      <c r="C67" s="37">
        <f>SUM(C65:C66)</f>
        <v>300</v>
      </c>
      <c r="D67" s="37">
        <f t="shared" ref="D67:G67" si="9">SUM(D65:D66)</f>
        <v>6.6</v>
      </c>
      <c r="E67" s="37">
        <f t="shared" si="9"/>
        <v>7.01</v>
      </c>
      <c r="F67" s="37">
        <f t="shared" si="9"/>
        <v>42.3</v>
      </c>
      <c r="G67" s="37">
        <f t="shared" si="9"/>
        <v>246.67000000000002</v>
      </c>
      <c r="H67" s="38"/>
    </row>
    <row r="68" spans="1:8" s="4" customFormat="1" ht="13.5" thickBot="1" x14ac:dyDescent="0.25">
      <c r="A68" s="72" t="s">
        <v>36</v>
      </c>
      <c r="B68" s="73"/>
      <c r="C68" s="43">
        <f>C56+C64+C67</f>
        <v>1740</v>
      </c>
      <c r="D68" s="44">
        <f t="shared" ref="D68:G68" si="10">D56+D64+D67</f>
        <v>46.794000000000004</v>
      </c>
      <c r="E68" s="44">
        <f t="shared" si="10"/>
        <v>47.217111111111116</v>
      </c>
      <c r="F68" s="44">
        <f t="shared" si="10"/>
        <v>269.43822222222224</v>
      </c>
      <c r="G68" s="44">
        <f t="shared" si="10"/>
        <v>1622.260888888889</v>
      </c>
      <c r="H68" s="41"/>
    </row>
    <row r="69" spans="1:8" s="4" customFormat="1" x14ac:dyDescent="0.2">
      <c r="A69" s="74" t="s">
        <v>61</v>
      </c>
      <c r="B69" s="75"/>
      <c r="C69" s="75"/>
      <c r="D69" s="75"/>
      <c r="E69" s="75"/>
      <c r="F69" s="75"/>
      <c r="G69" s="75"/>
      <c r="H69" s="76"/>
    </row>
    <row r="70" spans="1:8" x14ac:dyDescent="0.2">
      <c r="A70" s="67" t="s">
        <v>12</v>
      </c>
      <c r="B70" s="6" t="s">
        <v>62</v>
      </c>
      <c r="C70" s="7">
        <v>280</v>
      </c>
      <c r="D70" s="8">
        <f>17.17/2.4*2.8</f>
        <v>20.03166666666667</v>
      </c>
      <c r="E70" s="8">
        <f>18.47/2.4*2.8</f>
        <v>21.548333333333332</v>
      </c>
      <c r="F70" s="8">
        <f>45.26/2.4*2.8</f>
        <v>52.803333333333335</v>
      </c>
      <c r="G70" s="34">
        <f>435.06/2.4*2.8</f>
        <v>507.57</v>
      </c>
      <c r="H70" s="35">
        <v>406</v>
      </c>
    </row>
    <row r="71" spans="1:8" x14ac:dyDescent="0.2">
      <c r="A71" s="67"/>
      <c r="B71" s="6" t="s">
        <v>28</v>
      </c>
      <c r="C71" s="7">
        <v>30</v>
      </c>
      <c r="D71" s="8">
        <v>1.98</v>
      </c>
      <c r="E71" s="8">
        <v>0.36</v>
      </c>
      <c r="F71" s="8">
        <v>10.02</v>
      </c>
      <c r="G71" s="34">
        <v>52.2</v>
      </c>
      <c r="H71" s="35">
        <v>109</v>
      </c>
    </row>
    <row r="72" spans="1:8" x14ac:dyDescent="0.2">
      <c r="A72" s="67"/>
      <c r="B72" s="6" t="s">
        <v>29</v>
      </c>
      <c r="C72" s="7">
        <v>40</v>
      </c>
      <c r="D72" s="8">
        <v>2.37</v>
      </c>
      <c r="E72" s="8">
        <v>0.3</v>
      </c>
      <c r="F72" s="8">
        <v>14.76</v>
      </c>
      <c r="G72" s="34">
        <v>70.5</v>
      </c>
      <c r="H72" s="35">
        <v>108</v>
      </c>
    </row>
    <row r="73" spans="1:8" x14ac:dyDescent="0.2">
      <c r="A73" s="67"/>
      <c r="B73" s="6" t="s">
        <v>40</v>
      </c>
      <c r="C73" s="7">
        <v>200</v>
      </c>
      <c r="D73" s="8">
        <v>0.26</v>
      </c>
      <c r="E73" s="8">
        <v>0</v>
      </c>
      <c r="F73" s="8">
        <v>7.24</v>
      </c>
      <c r="G73" s="34">
        <v>30.84</v>
      </c>
      <c r="H73" s="35">
        <v>494</v>
      </c>
    </row>
    <row r="74" spans="1:8" s="4" customFormat="1" x14ac:dyDescent="0.2">
      <c r="A74" s="67" t="s">
        <v>20</v>
      </c>
      <c r="B74" s="71"/>
      <c r="C74" s="37">
        <f>SUM(C70:C73)</f>
        <v>550</v>
      </c>
      <c r="D74" s="39">
        <f t="shared" ref="D74:G74" si="11">SUM(D70:D73)</f>
        <v>24.641666666666673</v>
      </c>
      <c r="E74" s="39">
        <f t="shared" si="11"/>
        <v>22.208333333333332</v>
      </c>
      <c r="F74" s="39">
        <f t="shared" si="11"/>
        <v>84.823333333333338</v>
      </c>
      <c r="G74" s="39">
        <f t="shared" si="11"/>
        <v>661.11</v>
      </c>
      <c r="H74" s="38"/>
    </row>
    <row r="75" spans="1:8" x14ac:dyDescent="0.2">
      <c r="A75" s="67" t="s">
        <v>21</v>
      </c>
      <c r="B75" s="6" t="s">
        <v>54</v>
      </c>
      <c r="C75" s="7">
        <v>100</v>
      </c>
      <c r="D75" s="8">
        <v>1.17</v>
      </c>
      <c r="E75" s="8">
        <v>0.1</v>
      </c>
      <c r="F75" s="8">
        <v>5.67</v>
      </c>
      <c r="G75" s="34">
        <v>28.33</v>
      </c>
      <c r="H75" s="35">
        <v>16</v>
      </c>
    </row>
    <row r="76" spans="1:8" ht="25.5" x14ac:dyDescent="0.2">
      <c r="A76" s="67"/>
      <c r="B76" s="6" t="s">
        <v>56</v>
      </c>
      <c r="C76" s="7">
        <v>250</v>
      </c>
      <c r="D76" s="8">
        <v>2.73</v>
      </c>
      <c r="E76" s="8">
        <v>6.58</v>
      </c>
      <c r="F76" s="8">
        <v>14.2</v>
      </c>
      <c r="G76" s="8">
        <f>102.38/2*2.5</f>
        <v>127.97499999999999</v>
      </c>
      <c r="H76" s="36" t="s">
        <v>55</v>
      </c>
    </row>
    <row r="77" spans="1:8" x14ac:dyDescent="0.2">
      <c r="A77" s="67"/>
      <c r="B77" s="6" t="s">
        <v>67</v>
      </c>
      <c r="C77" s="7">
        <v>100</v>
      </c>
      <c r="D77" s="8">
        <v>11.42</v>
      </c>
      <c r="E77" s="8">
        <v>11.64</v>
      </c>
      <c r="F77" s="8">
        <v>9.1999999999999993</v>
      </c>
      <c r="G77" s="8">
        <f>178.28/0.09*0.1</f>
        <v>198.0888888888889</v>
      </c>
      <c r="H77" s="36" t="s">
        <v>66</v>
      </c>
    </row>
    <row r="78" spans="1:8" x14ac:dyDescent="0.2">
      <c r="A78" s="67"/>
      <c r="B78" s="6" t="s">
        <v>69</v>
      </c>
      <c r="C78" s="7">
        <v>180</v>
      </c>
      <c r="D78" s="8">
        <f>12.9/1.5*1.8</f>
        <v>15.48</v>
      </c>
      <c r="E78" s="8">
        <f>9.71/1.5*1.8</f>
        <v>11.652000000000001</v>
      </c>
      <c r="F78" s="8">
        <f>39.91/1.5*1.8</f>
        <v>47.891999999999996</v>
      </c>
      <c r="G78" s="8">
        <f>256.49/1.5*1.8</f>
        <v>307.78800000000001</v>
      </c>
      <c r="H78" s="36" t="s">
        <v>68</v>
      </c>
    </row>
    <row r="79" spans="1:8" x14ac:dyDescent="0.2">
      <c r="A79" s="67"/>
      <c r="B79" s="6" t="s">
        <v>27</v>
      </c>
      <c r="C79" s="7">
        <v>200</v>
      </c>
      <c r="D79" s="8">
        <v>0.08</v>
      </c>
      <c r="E79" s="8">
        <v>0</v>
      </c>
      <c r="F79" s="8">
        <v>10.62</v>
      </c>
      <c r="G79" s="34">
        <v>40.44</v>
      </c>
      <c r="H79" s="35">
        <v>508</v>
      </c>
    </row>
    <row r="80" spans="1:8" x14ac:dyDescent="0.2">
      <c r="A80" s="67"/>
      <c r="B80" s="6" t="s">
        <v>29</v>
      </c>
      <c r="C80" s="7">
        <v>30</v>
      </c>
      <c r="D80" s="8">
        <v>2.37</v>
      </c>
      <c r="E80" s="8">
        <v>0.3</v>
      </c>
      <c r="F80" s="8">
        <v>14.76</v>
      </c>
      <c r="G80" s="34">
        <v>70.5</v>
      </c>
      <c r="H80" s="35">
        <v>108</v>
      </c>
    </row>
    <row r="81" spans="1:8" x14ac:dyDescent="0.2">
      <c r="A81" s="67"/>
      <c r="B81" s="6" t="s">
        <v>28</v>
      </c>
      <c r="C81" s="7">
        <v>30</v>
      </c>
      <c r="D81" s="8">
        <v>1.98</v>
      </c>
      <c r="E81" s="8">
        <v>0.36</v>
      </c>
      <c r="F81" s="8">
        <v>10.02</v>
      </c>
      <c r="G81" s="34">
        <v>52.2</v>
      </c>
      <c r="H81" s="35">
        <v>109</v>
      </c>
    </row>
    <row r="82" spans="1:8" s="4" customFormat="1" x14ac:dyDescent="0.2">
      <c r="A82" s="67" t="s">
        <v>30</v>
      </c>
      <c r="B82" s="71"/>
      <c r="C82" s="37">
        <f>SUM(C75:C81)</f>
        <v>890</v>
      </c>
      <c r="D82" s="37">
        <f t="shared" ref="D82:G82" si="12">SUM(D75:D81)</f>
        <v>35.229999999999997</v>
      </c>
      <c r="E82" s="39">
        <f t="shared" si="12"/>
        <v>30.632000000000001</v>
      </c>
      <c r="F82" s="39">
        <f t="shared" si="12"/>
        <v>112.36199999999999</v>
      </c>
      <c r="G82" s="39">
        <f t="shared" si="12"/>
        <v>825.32188888888891</v>
      </c>
      <c r="H82" s="38"/>
    </row>
    <row r="83" spans="1:8" x14ac:dyDescent="0.2">
      <c r="A83" s="67" t="s">
        <v>31</v>
      </c>
      <c r="B83" s="6" t="s">
        <v>71</v>
      </c>
      <c r="C83" s="7">
        <v>200</v>
      </c>
      <c r="D83" s="8">
        <v>0.2</v>
      </c>
      <c r="E83" s="8">
        <v>0.2</v>
      </c>
      <c r="F83" s="8">
        <v>22.8</v>
      </c>
      <c r="G83" s="34">
        <v>100</v>
      </c>
      <c r="H83" s="36" t="s">
        <v>70</v>
      </c>
    </row>
    <row r="84" spans="1:8" x14ac:dyDescent="0.2">
      <c r="A84" s="67"/>
      <c r="B84" s="6" t="s">
        <v>73</v>
      </c>
      <c r="C84" s="7">
        <v>100</v>
      </c>
      <c r="D84" s="8">
        <v>8.25</v>
      </c>
      <c r="E84" s="8">
        <v>6.67</v>
      </c>
      <c r="F84" s="8">
        <v>35.21</v>
      </c>
      <c r="G84" s="34">
        <v>306.49</v>
      </c>
      <c r="H84" s="36" t="s">
        <v>72</v>
      </c>
    </row>
    <row r="85" spans="1:8" s="4" customFormat="1" x14ac:dyDescent="0.2">
      <c r="A85" s="67" t="s">
        <v>35</v>
      </c>
      <c r="B85" s="71"/>
      <c r="C85" s="37">
        <f>SUM(C83:C84)</f>
        <v>300</v>
      </c>
      <c r="D85" s="37">
        <f t="shared" ref="D85:G85" si="13">SUM(D83:D84)</f>
        <v>8.4499999999999993</v>
      </c>
      <c r="E85" s="37">
        <f t="shared" si="13"/>
        <v>6.87</v>
      </c>
      <c r="F85" s="37">
        <f t="shared" si="13"/>
        <v>58.010000000000005</v>
      </c>
      <c r="G85" s="37">
        <f t="shared" si="13"/>
        <v>406.49</v>
      </c>
      <c r="H85" s="38"/>
    </row>
    <row r="86" spans="1:8" s="4" customFormat="1" ht="13.5" thickBot="1" x14ac:dyDescent="0.25">
      <c r="A86" s="72" t="s">
        <v>36</v>
      </c>
      <c r="B86" s="73"/>
      <c r="C86" s="40">
        <f>C74+C82+C85</f>
        <v>1740</v>
      </c>
      <c r="D86" s="44">
        <f t="shared" ref="D86:G86" si="14">D74+D82+D85</f>
        <v>68.321666666666673</v>
      </c>
      <c r="E86" s="44">
        <f t="shared" si="14"/>
        <v>59.710333333333331</v>
      </c>
      <c r="F86" s="44">
        <f t="shared" si="14"/>
        <v>255.19533333333334</v>
      </c>
      <c r="G86" s="44">
        <f t="shared" si="14"/>
        <v>1892.9218888888888</v>
      </c>
      <c r="H86" s="41"/>
    </row>
    <row r="87" spans="1:8" s="4" customFormat="1" x14ac:dyDescent="0.2">
      <c r="A87" s="74" t="s">
        <v>74</v>
      </c>
      <c r="B87" s="75"/>
      <c r="C87" s="75"/>
      <c r="D87" s="75"/>
      <c r="E87" s="75"/>
      <c r="F87" s="75"/>
      <c r="G87" s="75"/>
      <c r="H87" s="76"/>
    </row>
    <row r="88" spans="1:8" x14ac:dyDescent="0.2">
      <c r="A88" s="67" t="s">
        <v>12</v>
      </c>
      <c r="B88" s="6" t="s">
        <v>26</v>
      </c>
      <c r="C88" s="7">
        <v>180</v>
      </c>
      <c r="D88" s="8">
        <v>6.97</v>
      </c>
      <c r="E88" s="8">
        <f>3.91/1.5*1.8</f>
        <v>4.6920000000000002</v>
      </c>
      <c r="F88" s="8">
        <f>43.55/1.5*1.8</f>
        <v>52.26</v>
      </c>
      <c r="G88" s="34">
        <f>201.4/1.5*1.8</f>
        <v>241.68000000000004</v>
      </c>
      <c r="H88" s="35">
        <v>291</v>
      </c>
    </row>
    <row r="89" spans="1:8" x14ac:dyDescent="0.2">
      <c r="A89" s="67"/>
      <c r="B89" s="6" t="s">
        <v>76</v>
      </c>
      <c r="C89" s="7">
        <v>90</v>
      </c>
      <c r="D89" s="8">
        <v>6.49</v>
      </c>
      <c r="E89" s="8">
        <v>9.0500000000000007</v>
      </c>
      <c r="F89" s="8">
        <v>2.74</v>
      </c>
      <c r="G89" s="34">
        <v>121.49</v>
      </c>
      <c r="H89" s="36" t="s">
        <v>75</v>
      </c>
    </row>
    <row r="90" spans="1:8" ht="13.5" customHeight="1" x14ac:dyDescent="0.2">
      <c r="A90" s="67"/>
      <c r="B90" s="6" t="s">
        <v>144</v>
      </c>
      <c r="C90" s="7">
        <v>60</v>
      </c>
      <c r="D90" s="8">
        <v>0.48</v>
      </c>
      <c r="E90" s="8">
        <v>0.06</v>
      </c>
      <c r="F90" s="8">
        <v>1.5</v>
      </c>
      <c r="G90" s="34">
        <v>8.4</v>
      </c>
      <c r="H90" s="35">
        <v>106</v>
      </c>
    </row>
    <row r="91" spans="1:8" x14ac:dyDescent="0.2">
      <c r="A91" s="67"/>
      <c r="B91" s="6" t="s">
        <v>29</v>
      </c>
      <c r="C91" s="7">
        <v>30</v>
      </c>
      <c r="D91" s="8">
        <v>2.37</v>
      </c>
      <c r="E91" s="8">
        <v>0.3</v>
      </c>
      <c r="F91" s="8">
        <v>14.76</v>
      </c>
      <c r="G91" s="34">
        <v>70.5</v>
      </c>
      <c r="H91" s="35">
        <v>108</v>
      </c>
    </row>
    <row r="92" spans="1:8" x14ac:dyDescent="0.2">
      <c r="A92" s="67"/>
      <c r="B92" s="6" t="s">
        <v>18</v>
      </c>
      <c r="C92" s="7">
        <v>200</v>
      </c>
      <c r="D92" s="8">
        <v>0.2</v>
      </c>
      <c r="E92" s="8">
        <v>0</v>
      </c>
      <c r="F92" s="8">
        <v>7.02</v>
      </c>
      <c r="G92" s="34">
        <v>28.46</v>
      </c>
      <c r="H92" s="35">
        <v>493</v>
      </c>
    </row>
    <row r="93" spans="1:8" s="4" customFormat="1" x14ac:dyDescent="0.2">
      <c r="A93" s="67" t="s">
        <v>20</v>
      </c>
      <c r="B93" s="71"/>
      <c r="C93" s="37">
        <f>SUM(C88:C92)</f>
        <v>560</v>
      </c>
      <c r="D93" s="37">
        <f t="shared" ref="D93:G93" si="15">SUM(D88:D92)</f>
        <v>16.510000000000002</v>
      </c>
      <c r="E93" s="37">
        <f t="shared" si="15"/>
        <v>14.102000000000002</v>
      </c>
      <c r="F93" s="37">
        <f t="shared" si="15"/>
        <v>78.28</v>
      </c>
      <c r="G93" s="37">
        <f t="shared" si="15"/>
        <v>470.53</v>
      </c>
      <c r="H93" s="38"/>
    </row>
    <row r="94" spans="1:8" x14ac:dyDescent="0.2">
      <c r="A94" s="67" t="s">
        <v>21</v>
      </c>
      <c r="B94" s="6" t="s">
        <v>77</v>
      </c>
      <c r="C94" s="7">
        <v>100</v>
      </c>
      <c r="D94" s="8">
        <v>1.33</v>
      </c>
      <c r="E94" s="8">
        <v>0.17</v>
      </c>
      <c r="F94" s="8">
        <v>7.17</v>
      </c>
      <c r="G94" s="34">
        <v>35</v>
      </c>
      <c r="H94" s="35">
        <v>17</v>
      </c>
    </row>
    <row r="95" spans="1:8" x14ac:dyDescent="0.2">
      <c r="A95" s="67"/>
      <c r="B95" s="6" t="s">
        <v>79</v>
      </c>
      <c r="C95" s="7">
        <v>250</v>
      </c>
      <c r="D95" s="8">
        <v>2.2999999999999998</v>
      </c>
      <c r="E95" s="8">
        <v>4.25</v>
      </c>
      <c r="F95" s="8">
        <f>17.1/2*2.5</f>
        <v>21.375</v>
      </c>
      <c r="G95" s="8">
        <f>131.5/2*2.5</f>
        <v>164.375</v>
      </c>
      <c r="H95" s="36" t="s">
        <v>78</v>
      </c>
    </row>
    <row r="96" spans="1:8" x14ac:dyDescent="0.2">
      <c r="A96" s="67"/>
      <c r="B96" s="6" t="s">
        <v>80</v>
      </c>
      <c r="C96" s="7">
        <v>280</v>
      </c>
      <c r="D96" s="8">
        <v>24.36</v>
      </c>
      <c r="E96" s="8">
        <v>26.77</v>
      </c>
      <c r="F96" s="8">
        <f>39.97/2.4*2.8</f>
        <v>46.631666666666668</v>
      </c>
      <c r="G96" s="8">
        <f>398.68/2.4*2.8</f>
        <v>465.12666666666667</v>
      </c>
      <c r="H96" s="35">
        <v>407</v>
      </c>
    </row>
    <row r="97" spans="1:8" x14ac:dyDescent="0.2">
      <c r="A97" s="67"/>
      <c r="B97" s="6" t="s">
        <v>82</v>
      </c>
      <c r="C97" s="7">
        <v>200</v>
      </c>
      <c r="D97" s="8">
        <v>0</v>
      </c>
      <c r="E97" s="8">
        <v>0</v>
      </c>
      <c r="F97" s="8">
        <v>19</v>
      </c>
      <c r="G97" s="34">
        <v>75</v>
      </c>
      <c r="H97" s="36" t="s">
        <v>81</v>
      </c>
    </row>
    <row r="98" spans="1:8" x14ac:dyDescent="0.2">
      <c r="A98" s="67"/>
      <c r="B98" s="6" t="s">
        <v>29</v>
      </c>
      <c r="C98" s="7">
        <v>30</v>
      </c>
      <c r="D98" s="8">
        <v>2.37</v>
      </c>
      <c r="E98" s="8">
        <v>0.3</v>
      </c>
      <c r="F98" s="8">
        <v>14.76</v>
      </c>
      <c r="G98" s="34">
        <v>70.5</v>
      </c>
      <c r="H98" s="35">
        <v>108</v>
      </c>
    </row>
    <row r="99" spans="1:8" x14ac:dyDescent="0.2">
      <c r="A99" s="67"/>
      <c r="B99" s="6" t="s">
        <v>28</v>
      </c>
      <c r="C99" s="7">
        <v>30</v>
      </c>
      <c r="D99" s="8">
        <v>1.98</v>
      </c>
      <c r="E99" s="8">
        <v>0.36</v>
      </c>
      <c r="F99" s="8">
        <v>10.02</v>
      </c>
      <c r="G99" s="34">
        <v>52.2</v>
      </c>
      <c r="H99" s="35">
        <v>109</v>
      </c>
    </row>
    <row r="100" spans="1:8" s="4" customFormat="1" x14ac:dyDescent="0.2">
      <c r="A100" s="67" t="s">
        <v>30</v>
      </c>
      <c r="B100" s="71"/>
      <c r="C100" s="37">
        <f>SUM(C94:C99)</f>
        <v>890</v>
      </c>
      <c r="D100" s="37">
        <f t="shared" ref="D100:G100" si="16">SUM(D94:D99)</f>
        <v>32.339999999999996</v>
      </c>
      <c r="E100" s="37">
        <f t="shared" si="16"/>
        <v>31.849999999999998</v>
      </c>
      <c r="F100" s="39">
        <f t="shared" si="16"/>
        <v>118.95666666666668</v>
      </c>
      <c r="G100" s="39">
        <f t="shared" si="16"/>
        <v>862.20166666666671</v>
      </c>
      <c r="H100" s="38"/>
    </row>
    <row r="101" spans="1:8" x14ac:dyDescent="0.2">
      <c r="A101" s="67" t="s">
        <v>31</v>
      </c>
      <c r="B101" s="6" t="s">
        <v>83</v>
      </c>
      <c r="C101" s="7">
        <v>200</v>
      </c>
      <c r="D101" s="8">
        <v>0</v>
      </c>
      <c r="E101" s="8">
        <v>0</v>
      </c>
      <c r="F101" s="8">
        <v>6.98</v>
      </c>
      <c r="G101" s="34">
        <v>26.54</v>
      </c>
      <c r="H101" s="35">
        <v>503</v>
      </c>
    </row>
    <row r="102" spans="1:8" x14ac:dyDescent="0.2">
      <c r="A102" s="67"/>
      <c r="B102" s="6" t="s">
        <v>85</v>
      </c>
      <c r="C102" s="7">
        <v>100</v>
      </c>
      <c r="D102" s="8">
        <v>6.27</v>
      </c>
      <c r="E102" s="8">
        <v>7.86</v>
      </c>
      <c r="F102" s="8">
        <v>35.47</v>
      </c>
      <c r="G102" s="34">
        <v>239.67</v>
      </c>
      <c r="H102" s="36" t="s">
        <v>84</v>
      </c>
    </row>
    <row r="103" spans="1:8" s="4" customFormat="1" x14ac:dyDescent="0.2">
      <c r="A103" s="67" t="s">
        <v>35</v>
      </c>
      <c r="B103" s="71"/>
      <c r="C103" s="37">
        <f>SUM(C101:C102)</f>
        <v>300</v>
      </c>
      <c r="D103" s="37">
        <f t="shared" ref="D103:G103" si="17">SUM(D101:D102)</f>
        <v>6.27</v>
      </c>
      <c r="E103" s="37">
        <f t="shared" si="17"/>
        <v>7.86</v>
      </c>
      <c r="F103" s="37">
        <f t="shared" si="17"/>
        <v>42.45</v>
      </c>
      <c r="G103" s="37">
        <f t="shared" si="17"/>
        <v>266.20999999999998</v>
      </c>
      <c r="H103" s="38"/>
    </row>
    <row r="104" spans="1:8" s="4" customFormat="1" ht="13.5" thickBot="1" x14ac:dyDescent="0.25">
      <c r="A104" s="72" t="s">
        <v>36</v>
      </c>
      <c r="B104" s="73"/>
      <c r="C104" s="40">
        <f>C93+C100+C103</f>
        <v>1750</v>
      </c>
      <c r="D104" s="44">
        <f t="shared" ref="D104:G104" si="18">D93+D100+D103</f>
        <v>55.11999999999999</v>
      </c>
      <c r="E104" s="44">
        <f t="shared" si="18"/>
        <v>53.811999999999998</v>
      </c>
      <c r="F104" s="44">
        <f t="shared" si="18"/>
        <v>239.68666666666667</v>
      </c>
      <c r="G104" s="44">
        <f t="shared" si="18"/>
        <v>1598.9416666666666</v>
      </c>
      <c r="H104" s="41"/>
    </row>
    <row r="105" spans="1:8" s="4" customFormat="1" x14ac:dyDescent="0.2">
      <c r="A105" s="74" t="s">
        <v>86</v>
      </c>
      <c r="B105" s="75"/>
      <c r="C105" s="75"/>
      <c r="D105" s="75"/>
      <c r="E105" s="75"/>
      <c r="F105" s="75"/>
      <c r="G105" s="75"/>
      <c r="H105" s="76"/>
    </row>
    <row r="106" spans="1:8" s="4" customFormat="1" x14ac:dyDescent="0.2">
      <c r="A106" s="67" t="s">
        <v>12</v>
      </c>
      <c r="B106" s="6" t="s">
        <v>119</v>
      </c>
      <c r="C106" s="7">
        <v>200</v>
      </c>
      <c r="D106" s="8">
        <v>17.96</v>
      </c>
      <c r="E106" s="8">
        <v>21.36</v>
      </c>
      <c r="F106" s="8">
        <v>4.5999999999999996</v>
      </c>
      <c r="G106" s="34">
        <v>282.95999999999998</v>
      </c>
      <c r="H106" s="35">
        <v>301</v>
      </c>
    </row>
    <row r="107" spans="1:8" s="4" customFormat="1" x14ac:dyDescent="0.2">
      <c r="A107" s="67"/>
      <c r="B107" s="6" t="s">
        <v>120</v>
      </c>
      <c r="C107" s="7">
        <v>100</v>
      </c>
      <c r="D107" s="8">
        <v>11.79</v>
      </c>
      <c r="E107" s="8">
        <v>10.29</v>
      </c>
      <c r="F107" s="8">
        <v>38.9</v>
      </c>
      <c r="G107" s="34">
        <v>294.52</v>
      </c>
      <c r="H107" s="35">
        <v>533</v>
      </c>
    </row>
    <row r="108" spans="1:8" s="4" customFormat="1" x14ac:dyDescent="0.2">
      <c r="A108" s="67"/>
      <c r="B108" s="6" t="s">
        <v>122</v>
      </c>
      <c r="C108" s="7">
        <v>200</v>
      </c>
      <c r="D108" s="8">
        <v>0.24</v>
      </c>
      <c r="E108" s="8">
        <v>0</v>
      </c>
      <c r="F108" s="8">
        <v>7.8</v>
      </c>
      <c r="G108" s="34">
        <v>32.159999999999997</v>
      </c>
      <c r="H108" s="36" t="s">
        <v>121</v>
      </c>
    </row>
    <row r="109" spans="1:8" s="4" customFormat="1" x14ac:dyDescent="0.2">
      <c r="A109" s="67"/>
      <c r="B109" s="6" t="s">
        <v>29</v>
      </c>
      <c r="C109" s="7">
        <v>30</v>
      </c>
      <c r="D109" s="8">
        <v>2.37</v>
      </c>
      <c r="E109" s="8">
        <v>0.3</v>
      </c>
      <c r="F109" s="8">
        <v>14.76</v>
      </c>
      <c r="G109" s="34">
        <v>70.5</v>
      </c>
      <c r="H109" s="35">
        <v>108</v>
      </c>
    </row>
    <row r="110" spans="1:8" s="4" customFormat="1" x14ac:dyDescent="0.2">
      <c r="A110" s="67"/>
      <c r="B110" s="6" t="s">
        <v>28</v>
      </c>
      <c r="C110" s="7">
        <v>30</v>
      </c>
      <c r="D110" s="8">
        <v>1.98</v>
      </c>
      <c r="E110" s="8">
        <v>0.36</v>
      </c>
      <c r="F110" s="8">
        <v>10.02</v>
      </c>
      <c r="G110" s="34">
        <v>52.2</v>
      </c>
      <c r="H110" s="35">
        <v>109</v>
      </c>
    </row>
    <row r="111" spans="1:8" s="4" customFormat="1" x14ac:dyDescent="0.2">
      <c r="A111" s="67" t="s">
        <v>20</v>
      </c>
      <c r="B111" s="71"/>
      <c r="C111" s="37">
        <f>SUM(C106:C110)</f>
        <v>560</v>
      </c>
      <c r="D111" s="37">
        <f t="shared" ref="D111:G111" si="19">SUM(D106:D110)</f>
        <v>34.339999999999996</v>
      </c>
      <c r="E111" s="37">
        <f t="shared" si="19"/>
        <v>32.31</v>
      </c>
      <c r="F111" s="37">
        <f t="shared" si="19"/>
        <v>76.08</v>
      </c>
      <c r="G111" s="37">
        <f t="shared" si="19"/>
        <v>732.34</v>
      </c>
      <c r="H111" s="38"/>
    </row>
    <row r="112" spans="1:8" s="4" customFormat="1" x14ac:dyDescent="0.2">
      <c r="A112" s="67" t="s">
        <v>21</v>
      </c>
      <c r="B112" s="6" t="s">
        <v>123</v>
      </c>
      <c r="C112" s="7">
        <v>100</v>
      </c>
      <c r="D112" s="8">
        <v>1.3</v>
      </c>
      <c r="E112" s="8">
        <v>10.8</v>
      </c>
      <c r="F112" s="8">
        <v>6.8</v>
      </c>
      <c r="G112" s="34">
        <v>130</v>
      </c>
      <c r="H112" s="35">
        <v>76</v>
      </c>
    </row>
    <row r="113" spans="1:8" s="4" customFormat="1" x14ac:dyDescent="0.2">
      <c r="A113" s="67"/>
      <c r="B113" s="6" t="s">
        <v>124</v>
      </c>
      <c r="C113" s="7">
        <v>250</v>
      </c>
      <c r="D113" s="8">
        <v>3.12</v>
      </c>
      <c r="E113" s="8">
        <v>4.2</v>
      </c>
      <c r="F113" s="8">
        <v>15.48</v>
      </c>
      <c r="G113" s="34">
        <v>113.3</v>
      </c>
      <c r="H113" s="35">
        <v>146</v>
      </c>
    </row>
    <row r="114" spans="1:8" s="4" customFormat="1" x14ac:dyDescent="0.2">
      <c r="A114" s="67"/>
      <c r="B114" s="6" t="s">
        <v>113</v>
      </c>
      <c r="C114" s="7">
        <v>100</v>
      </c>
      <c r="D114" s="8">
        <v>11.76</v>
      </c>
      <c r="E114" s="8">
        <v>13.76</v>
      </c>
      <c r="F114" s="8">
        <v>10.73</v>
      </c>
      <c r="G114" s="34">
        <v>214.58</v>
      </c>
      <c r="H114" s="36" t="s">
        <v>112</v>
      </c>
    </row>
    <row r="115" spans="1:8" s="4" customFormat="1" x14ac:dyDescent="0.2">
      <c r="A115" s="67"/>
      <c r="B115" s="6" t="s">
        <v>125</v>
      </c>
      <c r="C115" s="7">
        <v>180</v>
      </c>
      <c r="D115" s="8">
        <v>3.64</v>
      </c>
      <c r="E115" s="8">
        <v>4.3899999999999997</v>
      </c>
      <c r="F115" s="8">
        <v>29.14</v>
      </c>
      <c r="G115" s="34">
        <v>171.14</v>
      </c>
      <c r="H115" s="35">
        <v>173</v>
      </c>
    </row>
    <row r="116" spans="1:8" s="4" customFormat="1" x14ac:dyDescent="0.2">
      <c r="A116" s="67"/>
      <c r="B116" s="6" t="s">
        <v>82</v>
      </c>
      <c r="C116" s="7">
        <v>200</v>
      </c>
      <c r="D116" s="8">
        <v>0</v>
      </c>
      <c r="E116" s="8">
        <v>0</v>
      </c>
      <c r="F116" s="8">
        <v>19</v>
      </c>
      <c r="G116" s="34">
        <v>75</v>
      </c>
      <c r="H116" s="36" t="s">
        <v>81</v>
      </c>
    </row>
    <row r="117" spans="1:8" s="4" customFormat="1" x14ac:dyDescent="0.2">
      <c r="A117" s="67"/>
      <c r="B117" s="6" t="s">
        <v>29</v>
      </c>
      <c r="C117" s="7">
        <v>30</v>
      </c>
      <c r="D117" s="8">
        <v>2.37</v>
      </c>
      <c r="E117" s="8">
        <v>0.3</v>
      </c>
      <c r="F117" s="8">
        <v>14.76</v>
      </c>
      <c r="G117" s="34">
        <v>70.5</v>
      </c>
      <c r="H117" s="35">
        <v>108</v>
      </c>
    </row>
    <row r="118" spans="1:8" s="4" customFormat="1" x14ac:dyDescent="0.2">
      <c r="A118" s="67"/>
      <c r="B118" s="6" t="s">
        <v>28</v>
      </c>
      <c r="C118" s="7">
        <v>30</v>
      </c>
      <c r="D118" s="8">
        <v>1.98</v>
      </c>
      <c r="E118" s="8">
        <v>0.36</v>
      </c>
      <c r="F118" s="8">
        <v>10.02</v>
      </c>
      <c r="G118" s="34">
        <v>52.2</v>
      </c>
      <c r="H118" s="35">
        <v>109</v>
      </c>
    </row>
    <row r="119" spans="1:8" s="4" customFormat="1" x14ac:dyDescent="0.2">
      <c r="A119" s="67" t="s">
        <v>30</v>
      </c>
      <c r="B119" s="71"/>
      <c r="C119" s="37">
        <f>SUM(C112:C118)</f>
        <v>890</v>
      </c>
      <c r="D119" s="37">
        <f t="shared" ref="D119:G119" si="20">SUM(D112:D118)</f>
        <v>24.17</v>
      </c>
      <c r="E119" s="37">
        <f t="shared" si="20"/>
        <v>33.809999999999995</v>
      </c>
      <c r="F119" s="37">
        <f t="shared" si="20"/>
        <v>105.93</v>
      </c>
      <c r="G119" s="37">
        <f t="shared" si="20"/>
        <v>826.72</v>
      </c>
      <c r="H119" s="38"/>
    </row>
    <row r="120" spans="1:8" s="4" customFormat="1" ht="13.5" thickBot="1" x14ac:dyDescent="0.25">
      <c r="A120" s="72" t="s">
        <v>36</v>
      </c>
      <c r="B120" s="73"/>
      <c r="C120" s="40">
        <f>C111+C119</f>
        <v>1450</v>
      </c>
      <c r="D120" s="40">
        <f t="shared" ref="D120:G120" si="21">D111+D119</f>
        <v>58.51</v>
      </c>
      <c r="E120" s="40">
        <f t="shared" si="21"/>
        <v>66.12</v>
      </c>
      <c r="F120" s="40">
        <f t="shared" si="21"/>
        <v>182.01</v>
      </c>
      <c r="G120" s="40">
        <f t="shared" si="21"/>
        <v>1559.06</v>
      </c>
      <c r="H120" s="41"/>
    </row>
    <row r="121" spans="1:8" s="4" customFormat="1" x14ac:dyDescent="0.2">
      <c r="A121" s="74" t="s">
        <v>140</v>
      </c>
      <c r="B121" s="75"/>
      <c r="C121" s="75"/>
      <c r="D121" s="75"/>
      <c r="E121" s="75"/>
      <c r="F121" s="75"/>
      <c r="G121" s="75"/>
      <c r="H121" s="76"/>
    </row>
    <row r="122" spans="1:8" x14ac:dyDescent="0.2">
      <c r="A122" s="67" t="s">
        <v>12</v>
      </c>
      <c r="B122" s="6" t="s">
        <v>87</v>
      </c>
      <c r="C122" s="7">
        <v>250</v>
      </c>
      <c r="D122" s="8">
        <v>7.05</v>
      </c>
      <c r="E122" s="8">
        <v>8.9499999999999993</v>
      </c>
      <c r="F122" s="8">
        <v>41.77</v>
      </c>
      <c r="G122" s="34">
        <v>275.77</v>
      </c>
      <c r="H122" s="35">
        <v>268</v>
      </c>
    </row>
    <row r="123" spans="1:8" x14ac:dyDescent="0.2">
      <c r="A123" s="67"/>
      <c r="B123" s="6" t="s">
        <v>14</v>
      </c>
      <c r="C123" s="7">
        <v>40</v>
      </c>
      <c r="D123" s="8">
        <v>3</v>
      </c>
      <c r="E123" s="8">
        <v>1.1599999999999999</v>
      </c>
      <c r="F123" s="8">
        <v>20.56</v>
      </c>
      <c r="G123" s="34">
        <v>104.8</v>
      </c>
      <c r="H123" s="35">
        <v>111</v>
      </c>
    </row>
    <row r="124" spans="1:8" x14ac:dyDescent="0.2">
      <c r="A124" s="67"/>
      <c r="B124" s="6" t="s">
        <v>16</v>
      </c>
      <c r="C124" s="7">
        <v>10</v>
      </c>
      <c r="D124" s="8">
        <v>2.3199999999999998</v>
      </c>
      <c r="E124" s="8">
        <v>2.95</v>
      </c>
      <c r="F124" s="8">
        <v>0</v>
      </c>
      <c r="G124" s="34">
        <v>36.4</v>
      </c>
      <c r="H124" s="36" t="s">
        <v>15</v>
      </c>
    </row>
    <row r="125" spans="1:8" x14ac:dyDescent="0.2">
      <c r="A125" s="67"/>
      <c r="B125" s="6" t="s">
        <v>17</v>
      </c>
      <c r="C125" s="7">
        <v>10</v>
      </c>
      <c r="D125" s="8">
        <v>0.13</v>
      </c>
      <c r="E125" s="8">
        <v>6.15</v>
      </c>
      <c r="F125" s="8">
        <v>0.17</v>
      </c>
      <c r="G125" s="34">
        <v>56.6</v>
      </c>
      <c r="H125" s="35">
        <v>105</v>
      </c>
    </row>
    <row r="126" spans="1:8" x14ac:dyDescent="0.2">
      <c r="A126" s="67"/>
      <c r="B126" s="6" t="s">
        <v>18</v>
      </c>
      <c r="C126" s="7">
        <v>200</v>
      </c>
      <c r="D126" s="8">
        <v>0.2</v>
      </c>
      <c r="E126" s="8">
        <v>0</v>
      </c>
      <c r="F126" s="8">
        <v>7.02</v>
      </c>
      <c r="G126" s="34">
        <v>28.46</v>
      </c>
      <c r="H126" s="35">
        <v>493</v>
      </c>
    </row>
    <row r="127" spans="1:8" x14ac:dyDescent="0.2">
      <c r="A127" s="67"/>
      <c r="B127" s="6" t="s">
        <v>19</v>
      </c>
      <c r="C127" s="7">
        <v>40</v>
      </c>
      <c r="D127" s="8">
        <v>3</v>
      </c>
      <c r="E127" s="8">
        <v>4.72</v>
      </c>
      <c r="F127" s="8">
        <v>29.96</v>
      </c>
      <c r="G127" s="34">
        <v>166.84</v>
      </c>
      <c r="H127" s="35">
        <v>590</v>
      </c>
    </row>
    <row r="128" spans="1:8" s="4" customFormat="1" x14ac:dyDescent="0.2">
      <c r="A128" s="67" t="s">
        <v>20</v>
      </c>
      <c r="B128" s="71"/>
      <c r="C128" s="37">
        <f>SUM(C122:C127)</f>
        <v>550</v>
      </c>
      <c r="D128" s="37">
        <f t="shared" ref="D128:G128" si="22">SUM(D122:D127)</f>
        <v>15.700000000000001</v>
      </c>
      <c r="E128" s="37">
        <f t="shared" si="22"/>
        <v>23.93</v>
      </c>
      <c r="F128" s="37">
        <f t="shared" si="22"/>
        <v>99.47999999999999</v>
      </c>
      <c r="G128" s="37">
        <f t="shared" si="22"/>
        <v>668.87</v>
      </c>
      <c r="H128" s="38"/>
    </row>
    <row r="129" spans="1:8" x14ac:dyDescent="0.2">
      <c r="A129" s="67" t="s">
        <v>21</v>
      </c>
      <c r="B129" s="6" t="s">
        <v>22</v>
      </c>
      <c r="C129" s="7">
        <v>100</v>
      </c>
      <c r="D129" s="8">
        <v>1.9</v>
      </c>
      <c r="E129" s="8">
        <v>8.9</v>
      </c>
      <c r="F129" s="8">
        <v>7.7</v>
      </c>
      <c r="G129" s="34">
        <v>119</v>
      </c>
      <c r="H129" s="35">
        <v>115</v>
      </c>
    </row>
    <row r="130" spans="1:8" ht="25.5" x14ac:dyDescent="0.2">
      <c r="A130" s="67"/>
      <c r="B130" s="6" t="s">
        <v>89</v>
      </c>
      <c r="C130" s="7">
        <v>250</v>
      </c>
      <c r="D130" s="8">
        <f>3.54/2*2.5</f>
        <v>4.4249999999999998</v>
      </c>
      <c r="E130" s="8">
        <f>5.94/2*2.5</f>
        <v>7.4250000000000007</v>
      </c>
      <c r="F130" s="8">
        <f>10.82/2*2.5</f>
        <v>13.525</v>
      </c>
      <c r="G130" s="34">
        <f>98.08/2*2.5</f>
        <v>122.6</v>
      </c>
      <c r="H130" s="36" t="s">
        <v>88</v>
      </c>
    </row>
    <row r="131" spans="1:8" x14ac:dyDescent="0.2">
      <c r="A131" s="67"/>
      <c r="B131" s="6" t="s">
        <v>25</v>
      </c>
      <c r="C131" s="7">
        <v>100</v>
      </c>
      <c r="D131" s="8">
        <v>7.15</v>
      </c>
      <c r="E131" s="8">
        <v>12.17</v>
      </c>
      <c r="F131" s="8">
        <v>2.37</v>
      </c>
      <c r="G131" s="8">
        <f>177.23/0.09*0.1</f>
        <v>196.92222222222222</v>
      </c>
      <c r="H131" s="36" t="s">
        <v>24</v>
      </c>
    </row>
    <row r="132" spans="1:8" x14ac:dyDescent="0.2">
      <c r="A132" s="67"/>
      <c r="B132" s="6" t="s">
        <v>26</v>
      </c>
      <c r="C132" s="7">
        <v>180</v>
      </c>
      <c r="D132" s="8">
        <v>6.97</v>
      </c>
      <c r="E132" s="8">
        <f>3.91/1.5*1.8</f>
        <v>4.6920000000000002</v>
      </c>
      <c r="F132" s="8">
        <f>43.55/1.5*1.8</f>
        <v>52.26</v>
      </c>
      <c r="G132" s="34">
        <f>201.4/1.5*1.8</f>
        <v>241.68000000000004</v>
      </c>
      <c r="H132" s="35">
        <v>291</v>
      </c>
    </row>
    <row r="133" spans="1:8" x14ac:dyDescent="0.2">
      <c r="A133" s="67"/>
      <c r="B133" s="6" t="s">
        <v>27</v>
      </c>
      <c r="C133" s="7">
        <v>200</v>
      </c>
      <c r="D133" s="8">
        <v>0.08</v>
      </c>
      <c r="E133" s="8">
        <v>0</v>
      </c>
      <c r="F133" s="8">
        <v>10.62</v>
      </c>
      <c r="G133" s="34">
        <v>40.44</v>
      </c>
      <c r="H133" s="35">
        <v>508</v>
      </c>
    </row>
    <row r="134" spans="1:8" x14ac:dyDescent="0.2">
      <c r="A134" s="67"/>
      <c r="B134" s="6" t="s">
        <v>29</v>
      </c>
      <c r="C134" s="7">
        <v>30</v>
      </c>
      <c r="D134" s="8">
        <v>2.37</v>
      </c>
      <c r="E134" s="8">
        <v>0.3</v>
      </c>
      <c r="F134" s="8">
        <v>14.76</v>
      </c>
      <c r="G134" s="34">
        <v>70.5</v>
      </c>
      <c r="H134" s="35">
        <v>108</v>
      </c>
    </row>
    <row r="135" spans="1:8" x14ac:dyDescent="0.2">
      <c r="A135" s="67"/>
      <c r="B135" s="6" t="s">
        <v>28</v>
      </c>
      <c r="C135" s="7">
        <v>30</v>
      </c>
      <c r="D135" s="8">
        <v>1.98</v>
      </c>
      <c r="E135" s="8">
        <v>0.36</v>
      </c>
      <c r="F135" s="8">
        <v>10.02</v>
      </c>
      <c r="G135" s="34">
        <v>52.2</v>
      </c>
      <c r="H135" s="35">
        <v>109</v>
      </c>
    </row>
    <row r="136" spans="1:8" s="4" customFormat="1" x14ac:dyDescent="0.2">
      <c r="A136" s="67" t="s">
        <v>30</v>
      </c>
      <c r="B136" s="71"/>
      <c r="C136" s="37">
        <f>SUM(C129:C135)</f>
        <v>890</v>
      </c>
      <c r="D136" s="39">
        <f t="shared" ref="D136:G136" si="23">SUM(D129:D135)</f>
        <v>24.875</v>
      </c>
      <c r="E136" s="39">
        <f t="shared" si="23"/>
        <v>33.847000000000001</v>
      </c>
      <c r="F136" s="39">
        <f t="shared" si="23"/>
        <v>111.25500000000001</v>
      </c>
      <c r="G136" s="39">
        <f t="shared" si="23"/>
        <v>843.34222222222229</v>
      </c>
      <c r="H136" s="38"/>
    </row>
    <row r="137" spans="1:8" ht="25.5" x14ac:dyDescent="0.2">
      <c r="A137" s="67" t="s">
        <v>31</v>
      </c>
      <c r="B137" s="6" t="s">
        <v>51</v>
      </c>
      <c r="C137" s="7">
        <v>100</v>
      </c>
      <c r="D137" s="8">
        <v>5.89</v>
      </c>
      <c r="E137" s="8">
        <v>6.73</v>
      </c>
      <c r="F137" s="8">
        <v>31.07</v>
      </c>
      <c r="G137" s="34">
        <v>217.04</v>
      </c>
      <c r="H137" s="36" t="s">
        <v>50</v>
      </c>
    </row>
    <row r="138" spans="1:8" x14ac:dyDescent="0.2">
      <c r="A138" s="67"/>
      <c r="B138" s="6" t="s">
        <v>32</v>
      </c>
      <c r="C138" s="7">
        <v>200</v>
      </c>
      <c r="D138" s="8">
        <v>0</v>
      </c>
      <c r="E138" s="8">
        <v>0</v>
      </c>
      <c r="F138" s="8">
        <v>24</v>
      </c>
      <c r="G138" s="34">
        <v>95</v>
      </c>
      <c r="H138" s="35">
        <v>614</v>
      </c>
    </row>
    <row r="139" spans="1:8" s="4" customFormat="1" x14ac:dyDescent="0.2">
      <c r="A139" s="67" t="s">
        <v>35</v>
      </c>
      <c r="B139" s="71"/>
      <c r="C139" s="37">
        <f>SUM(C137:C138)</f>
        <v>300</v>
      </c>
      <c r="D139" s="37">
        <f t="shared" ref="D139:G139" si="24">SUM(D137:D138)</f>
        <v>5.89</v>
      </c>
      <c r="E139" s="37">
        <f t="shared" si="24"/>
        <v>6.73</v>
      </c>
      <c r="F139" s="37">
        <f t="shared" si="24"/>
        <v>55.07</v>
      </c>
      <c r="G139" s="37">
        <f t="shared" si="24"/>
        <v>312.03999999999996</v>
      </c>
      <c r="H139" s="38"/>
    </row>
    <row r="140" spans="1:8" s="4" customFormat="1" ht="13.5" thickBot="1" x14ac:dyDescent="0.25">
      <c r="A140" s="72" t="s">
        <v>36</v>
      </c>
      <c r="B140" s="73"/>
      <c r="C140" s="40">
        <f>C128+C136+C139</f>
        <v>1740</v>
      </c>
      <c r="D140" s="44">
        <f t="shared" ref="D140:G140" si="25">D128+D136+D139</f>
        <v>46.465000000000003</v>
      </c>
      <c r="E140" s="44">
        <f t="shared" si="25"/>
        <v>64.507000000000005</v>
      </c>
      <c r="F140" s="44">
        <f t="shared" si="25"/>
        <v>265.80500000000001</v>
      </c>
      <c r="G140" s="44">
        <f t="shared" si="25"/>
        <v>1824.2522222222224</v>
      </c>
      <c r="H140" s="41"/>
    </row>
    <row r="141" spans="1:8" s="4" customFormat="1" x14ac:dyDescent="0.2">
      <c r="A141" s="74" t="s">
        <v>92</v>
      </c>
      <c r="B141" s="75"/>
      <c r="C141" s="75"/>
      <c r="D141" s="75"/>
      <c r="E141" s="75"/>
      <c r="F141" s="75"/>
      <c r="G141" s="75"/>
      <c r="H141" s="76"/>
    </row>
    <row r="142" spans="1:8" x14ac:dyDescent="0.2">
      <c r="A142" s="67" t="s">
        <v>12</v>
      </c>
      <c r="B142" s="6" t="s">
        <v>90</v>
      </c>
      <c r="C142" s="7">
        <v>250</v>
      </c>
      <c r="D142" s="8">
        <f>14.18/2*2.5</f>
        <v>17.725000000000001</v>
      </c>
      <c r="E142" s="8">
        <v>18.62</v>
      </c>
      <c r="F142" s="8">
        <v>32.049999999999997</v>
      </c>
      <c r="G142" s="34">
        <v>398.25</v>
      </c>
      <c r="H142" s="35">
        <v>302</v>
      </c>
    </row>
    <row r="143" spans="1:8" x14ac:dyDescent="0.2">
      <c r="A143" s="67"/>
      <c r="B143" s="6" t="s">
        <v>39</v>
      </c>
      <c r="C143" s="7">
        <v>150</v>
      </c>
      <c r="D143" s="8">
        <v>0.6</v>
      </c>
      <c r="E143" s="8">
        <v>0.6</v>
      </c>
      <c r="F143" s="8">
        <v>14.7</v>
      </c>
      <c r="G143" s="34">
        <v>70.5</v>
      </c>
      <c r="H143" s="35">
        <v>112</v>
      </c>
    </row>
    <row r="144" spans="1:8" x14ac:dyDescent="0.2">
      <c r="A144" s="67"/>
      <c r="B144" s="6" t="s">
        <v>40</v>
      </c>
      <c r="C144" s="7">
        <v>200</v>
      </c>
      <c r="D144" s="8">
        <v>0.26</v>
      </c>
      <c r="E144" s="8">
        <v>0</v>
      </c>
      <c r="F144" s="8">
        <v>7.24</v>
      </c>
      <c r="G144" s="34">
        <v>30.84</v>
      </c>
      <c r="H144" s="35">
        <v>494</v>
      </c>
    </row>
    <row r="145" spans="1:8" s="4" customFormat="1" x14ac:dyDescent="0.2">
      <c r="A145" s="67" t="s">
        <v>20</v>
      </c>
      <c r="B145" s="71"/>
      <c r="C145" s="37">
        <f>SUM(C142:C144)</f>
        <v>600</v>
      </c>
      <c r="D145" s="39">
        <f t="shared" ref="D145:G145" si="26">SUM(D142:D144)</f>
        <v>18.585000000000004</v>
      </c>
      <c r="E145" s="37">
        <f t="shared" si="26"/>
        <v>19.220000000000002</v>
      </c>
      <c r="F145" s="37">
        <f t="shared" si="26"/>
        <v>53.99</v>
      </c>
      <c r="G145" s="37">
        <f t="shared" si="26"/>
        <v>499.59</v>
      </c>
      <c r="H145" s="38"/>
    </row>
    <row r="146" spans="1:8" x14ac:dyDescent="0.2">
      <c r="A146" s="67" t="s">
        <v>21</v>
      </c>
      <c r="B146" s="6" t="s">
        <v>41</v>
      </c>
      <c r="C146" s="7">
        <v>100</v>
      </c>
      <c r="D146" s="8">
        <v>0.8</v>
      </c>
      <c r="E146" s="8">
        <v>0.1</v>
      </c>
      <c r="F146" s="8">
        <v>1.7</v>
      </c>
      <c r="G146" s="34">
        <v>13</v>
      </c>
      <c r="H146" s="35">
        <v>107</v>
      </c>
    </row>
    <row r="147" spans="1:8" x14ac:dyDescent="0.2">
      <c r="A147" s="67"/>
      <c r="B147" s="6" t="s">
        <v>91</v>
      </c>
      <c r="C147" s="7">
        <v>250</v>
      </c>
      <c r="D147" s="8">
        <v>4.93</v>
      </c>
      <c r="E147" s="8">
        <f>6.48/2*2.5</f>
        <v>8.1000000000000014</v>
      </c>
      <c r="F147" s="8">
        <f>15.88/2*2.5</f>
        <v>19.850000000000001</v>
      </c>
      <c r="G147" s="8">
        <f>153.18/2*2.5</f>
        <v>191.47500000000002</v>
      </c>
      <c r="H147" s="35">
        <v>156</v>
      </c>
    </row>
    <row r="148" spans="1:8" x14ac:dyDescent="0.2">
      <c r="A148" s="67"/>
      <c r="B148" s="6" t="s">
        <v>62</v>
      </c>
      <c r="C148" s="7">
        <v>280</v>
      </c>
      <c r="D148" s="8">
        <f>17.17/2.4*2.8</f>
        <v>20.03166666666667</v>
      </c>
      <c r="E148" s="8">
        <f>18.47/2.4*2.8</f>
        <v>21.548333333333332</v>
      </c>
      <c r="F148" s="8">
        <f>45.26/2.4*2.8</f>
        <v>52.803333333333335</v>
      </c>
      <c r="G148" s="34">
        <f>435.06/2.4*2.8</f>
        <v>507.57</v>
      </c>
      <c r="H148" s="35">
        <v>406</v>
      </c>
    </row>
    <row r="149" spans="1:8" x14ac:dyDescent="0.2">
      <c r="A149" s="67"/>
      <c r="B149" s="6" t="s">
        <v>57</v>
      </c>
      <c r="C149" s="7">
        <v>200</v>
      </c>
      <c r="D149" s="8">
        <v>0.32</v>
      </c>
      <c r="E149" s="8">
        <v>0.14000000000000001</v>
      </c>
      <c r="F149" s="8">
        <v>11.46</v>
      </c>
      <c r="G149" s="34">
        <v>48.32</v>
      </c>
      <c r="H149" s="35">
        <v>519</v>
      </c>
    </row>
    <row r="150" spans="1:8" x14ac:dyDescent="0.2">
      <c r="A150" s="67"/>
      <c r="B150" s="6" t="s">
        <v>29</v>
      </c>
      <c r="C150" s="7">
        <v>30</v>
      </c>
      <c r="D150" s="8">
        <v>2.37</v>
      </c>
      <c r="E150" s="8">
        <v>0.3</v>
      </c>
      <c r="F150" s="8">
        <v>14.76</v>
      </c>
      <c r="G150" s="34">
        <v>70.5</v>
      </c>
      <c r="H150" s="35">
        <v>108</v>
      </c>
    </row>
    <row r="151" spans="1:8" x14ac:dyDescent="0.2">
      <c r="A151" s="67"/>
      <c r="B151" s="6" t="s">
        <v>28</v>
      </c>
      <c r="C151" s="7">
        <v>30</v>
      </c>
      <c r="D151" s="8">
        <v>1.98</v>
      </c>
      <c r="E151" s="8">
        <v>0.36</v>
      </c>
      <c r="F151" s="8">
        <v>10.02</v>
      </c>
      <c r="G151" s="34">
        <v>52.2</v>
      </c>
      <c r="H151" s="35">
        <v>109</v>
      </c>
    </row>
    <row r="152" spans="1:8" s="4" customFormat="1" x14ac:dyDescent="0.2">
      <c r="A152" s="67" t="s">
        <v>30</v>
      </c>
      <c r="B152" s="71"/>
      <c r="C152" s="37">
        <f>SUM(C146:C151)</f>
        <v>890</v>
      </c>
      <c r="D152" s="39">
        <f t="shared" ref="D152:G152" si="27">SUM(D146:D151)</f>
        <v>30.431666666666672</v>
      </c>
      <c r="E152" s="39">
        <f t="shared" si="27"/>
        <v>30.548333333333336</v>
      </c>
      <c r="F152" s="39">
        <f t="shared" si="27"/>
        <v>110.59333333333333</v>
      </c>
      <c r="G152" s="39">
        <f t="shared" si="27"/>
        <v>883.06500000000017</v>
      </c>
      <c r="H152" s="38"/>
    </row>
    <row r="153" spans="1:8" x14ac:dyDescent="0.2">
      <c r="A153" s="67" t="s">
        <v>31</v>
      </c>
      <c r="B153" s="6" t="s">
        <v>85</v>
      </c>
      <c r="C153" s="7">
        <v>100</v>
      </c>
      <c r="D153" s="8">
        <v>6.27</v>
      </c>
      <c r="E153" s="8">
        <v>7.86</v>
      </c>
      <c r="F153" s="8">
        <v>35.47</v>
      </c>
      <c r="G153" s="34">
        <v>239.67</v>
      </c>
      <c r="H153" s="36" t="s">
        <v>84</v>
      </c>
    </row>
    <row r="154" spans="1:8" x14ac:dyDescent="0.2">
      <c r="A154" s="67"/>
      <c r="B154" s="6" t="s">
        <v>59</v>
      </c>
      <c r="C154" s="7">
        <v>200</v>
      </c>
      <c r="D154" s="8">
        <v>0.3</v>
      </c>
      <c r="E154" s="8">
        <v>0.12</v>
      </c>
      <c r="F154" s="8">
        <v>9.18</v>
      </c>
      <c r="G154" s="34">
        <v>39.74</v>
      </c>
      <c r="H154" s="36" t="s">
        <v>58</v>
      </c>
    </row>
    <row r="155" spans="1:8" s="4" customFormat="1" x14ac:dyDescent="0.2">
      <c r="A155" s="67" t="s">
        <v>35</v>
      </c>
      <c r="B155" s="71"/>
      <c r="C155" s="37">
        <f>SUM(C153:C154)</f>
        <v>300</v>
      </c>
      <c r="D155" s="37">
        <f t="shared" ref="D155:G155" si="28">SUM(D153:D154)</f>
        <v>6.5699999999999994</v>
      </c>
      <c r="E155" s="37">
        <f t="shared" si="28"/>
        <v>7.98</v>
      </c>
      <c r="F155" s="37">
        <f t="shared" si="28"/>
        <v>44.65</v>
      </c>
      <c r="G155" s="37">
        <f t="shared" si="28"/>
        <v>279.40999999999997</v>
      </c>
      <c r="H155" s="38"/>
    </row>
    <row r="156" spans="1:8" s="4" customFormat="1" ht="13.5" thickBot="1" x14ac:dyDescent="0.25">
      <c r="A156" s="72" t="s">
        <v>36</v>
      </c>
      <c r="B156" s="73"/>
      <c r="C156" s="40">
        <f>C145+C152+C155</f>
        <v>1790</v>
      </c>
      <c r="D156" s="44">
        <f t="shared" ref="D156:G156" si="29">D145+D152+D155</f>
        <v>55.58666666666668</v>
      </c>
      <c r="E156" s="44">
        <f t="shared" si="29"/>
        <v>57.748333333333335</v>
      </c>
      <c r="F156" s="44">
        <f t="shared" si="29"/>
        <v>209.23333333333335</v>
      </c>
      <c r="G156" s="44">
        <f t="shared" si="29"/>
        <v>1662.0650000000001</v>
      </c>
      <c r="H156" s="41"/>
    </row>
    <row r="157" spans="1:8" s="4" customFormat="1" x14ac:dyDescent="0.2">
      <c r="A157" s="74" t="s">
        <v>99</v>
      </c>
      <c r="B157" s="75"/>
      <c r="C157" s="75"/>
      <c r="D157" s="75"/>
      <c r="E157" s="75"/>
      <c r="F157" s="75"/>
      <c r="G157" s="75"/>
      <c r="H157" s="76"/>
    </row>
    <row r="158" spans="1:8" x14ac:dyDescent="0.2">
      <c r="A158" s="67" t="s">
        <v>12</v>
      </c>
      <c r="B158" s="6" t="s">
        <v>144</v>
      </c>
      <c r="C158" s="7">
        <v>60</v>
      </c>
      <c r="D158" s="8">
        <v>0.48</v>
      </c>
      <c r="E158" s="8">
        <v>0.06</v>
      </c>
      <c r="F158" s="8">
        <v>1.5</v>
      </c>
      <c r="G158" s="34">
        <v>8.4</v>
      </c>
      <c r="H158" s="35">
        <v>106</v>
      </c>
    </row>
    <row r="159" spans="1:8" x14ac:dyDescent="0.2">
      <c r="A159" s="67"/>
      <c r="B159" s="6" t="s">
        <v>145</v>
      </c>
      <c r="C159" s="7">
        <v>90</v>
      </c>
      <c r="D159" s="8">
        <v>9.73</v>
      </c>
      <c r="E159" s="8">
        <v>11.83</v>
      </c>
      <c r="F159" s="8">
        <v>18.84</v>
      </c>
      <c r="G159" s="8">
        <v>224.95</v>
      </c>
      <c r="H159" s="35">
        <v>408</v>
      </c>
    </row>
    <row r="160" spans="1:8" x14ac:dyDescent="0.2">
      <c r="A160" s="67"/>
      <c r="B160" s="6" t="s">
        <v>45</v>
      </c>
      <c r="C160" s="7">
        <v>150</v>
      </c>
      <c r="D160" s="8">
        <v>8.64</v>
      </c>
      <c r="E160" s="8">
        <v>7.91</v>
      </c>
      <c r="F160" s="8">
        <v>38.85</v>
      </c>
      <c r="G160" s="34">
        <v>225.67</v>
      </c>
      <c r="H160" s="35">
        <v>237</v>
      </c>
    </row>
    <row r="161" spans="1:8" x14ac:dyDescent="0.2">
      <c r="A161" s="67"/>
      <c r="B161" s="6" t="s">
        <v>29</v>
      </c>
      <c r="C161" s="7">
        <v>30</v>
      </c>
      <c r="D161" s="8">
        <v>2.37</v>
      </c>
      <c r="E161" s="8">
        <v>0.3</v>
      </c>
      <c r="F161" s="8">
        <v>14.76</v>
      </c>
      <c r="G161" s="34">
        <v>70.5</v>
      </c>
      <c r="H161" s="35">
        <v>108</v>
      </c>
    </row>
    <row r="162" spans="1:8" x14ac:dyDescent="0.2">
      <c r="A162" s="67"/>
      <c r="B162" s="6" t="s">
        <v>28</v>
      </c>
      <c r="C162" s="7">
        <v>30</v>
      </c>
      <c r="D162" s="8">
        <v>1.98</v>
      </c>
      <c r="E162" s="8">
        <v>0.36</v>
      </c>
      <c r="F162" s="8">
        <v>10.02</v>
      </c>
      <c r="G162" s="34">
        <v>52.2</v>
      </c>
      <c r="H162" s="35">
        <v>109</v>
      </c>
    </row>
    <row r="163" spans="1:8" x14ac:dyDescent="0.2">
      <c r="A163" s="67"/>
      <c r="B163" s="6" t="s">
        <v>18</v>
      </c>
      <c r="C163" s="7">
        <v>200</v>
      </c>
      <c r="D163" s="8">
        <v>0.2</v>
      </c>
      <c r="E163" s="8">
        <v>0</v>
      </c>
      <c r="F163" s="8">
        <v>7.02</v>
      </c>
      <c r="G163" s="8">
        <v>28.46</v>
      </c>
      <c r="H163" s="35">
        <v>493</v>
      </c>
    </row>
    <row r="164" spans="1:8" s="4" customFormat="1" x14ac:dyDescent="0.2">
      <c r="A164" s="67" t="s">
        <v>20</v>
      </c>
      <c r="B164" s="71"/>
      <c r="C164" s="37">
        <f>SUM(C158:C163)</f>
        <v>560</v>
      </c>
      <c r="D164" s="39">
        <f t="shared" ref="D164:G164" si="30">SUM(D158:D163)</f>
        <v>23.400000000000002</v>
      </c>
      <c r="E164" s="39">
        <f t="shared" si="30"/>
        <v>20.46</v>
      </c>
      <c r="F164" s="39">
        <f t="shared" si="30"/>
        <v>90.99</v>
      </c>
      <c r="G164" s="39">
        <f t="shared" si="30"/>
        <v>610.18000000000006</v>
      </c>
      <c r="H164" s="38"/>
    </row>
    <row r="165" spans="1:8" x14ac:dyDescent="0.2">
      <c r="A165" s="67" t="s">
        <v>21</v>
      </c>
      <c r="B165" s="6" t="s">
        <v>54</v>
      </c>
      <c r="C165" s="7">
        <v>100</v>
      </c>
      <c r="D165" s="8">
        <v>1.17</v>
      </c>
      <c r="E165" s="8">
        <v>0.1</v>
      </c>
      <c r="F165" s="8">
        <v>5.67</v>
      </c>
      <c r="G165" s="34">
        <v>28.33</v>
      </c>
      <c r="H165" s="35">
        <v>16</v>
      </c>
    </row>
    <row r="166" spans="1:8" x14ac:dyDescent="0.2">
      <c r="A166" s="67"/>
      <c r="B166" s="6" t="s">
        <v>94</v>
      </c>
      <c r="C166" s="7">
        <v>250</v>
      </c>
      <c r="D166" s="8">
        <v>5.62</v>
      </c>
      <c r="E166" s="8">
        <v>5.67</v>
      </c>
      <c r="F166" s="8">
        <v>21.6</v>
      </c>
      <c r="G166" s="34">
        <v>160.28</v>
      </c>
      <c r="H166" s="36" t="s">
        <v>93</v>
      </c>
    </row>
    <row r="167" spans="1:8" x14ac:dyDescent="0.2">
      <c r="A167" s="67"/>
      <c r="B167" s="6" t="s">
        <v>96</v>
      </c>
      <c r="C167" s="7">
        <v>100</v>
      </c>
      <c r="D167" s="8">
        <v>12.45</v>
      </c>
      <c r="E167" s="8">
        <f>7.05/0.09*0.1</f>
        <v>7.833333333333333</v>
      </c>
      <c r="F167" s="8">
        <v>12.09</v>
      </c>
      <c r="G167" s="8">
        <f>134.7/0.09*0.1</f>
        <v>149.66666666666666</v>
      </c>
      <c r="H167" s="36" t="s">
        <v>95</v>
      </c>
    </row>
    <row r="168" spans="1:8" x14ac:dyDescent="0.2">
      <c r="A168" s="67"/>
      <c r="B168" s="6" t="s">
        <v>106</v>
      </c>
      <c r="C168" s="7">
        <v>180</v>
      </c>
      <c r="D168" s="8">
        <v>9.1300000000000008</v>
      </c>
      <c r="E168" s="8">
        <f>8.42/1.5*1.8</f>
        <v>10.104000000000001</v>
      </c>
      <c r="F168" s="8">
        <f>47.02/1.5*1.8</f>
        <v>56.423999999999999</v>
      </c>
      <c r="G168" s="8">
        <f>248.52/1.5*1.8</f>
        <v>298.22400000000005</v>
      </c>
      <c r="H168" s="35">
        <v>243</v>
      </c>
    </row>
    <row r="169" spans="1:8" x14ac:dyDescent="0.2">
      <c r="A169" s="67"/>
      <c r="B169" s="6" t="s">
        <v>47</v>
      </c>
      <c r="C169" s="7">
        <v>200</v>
      </c>
      <c r="D169" s="8">
        <v>1.92</v>
      </c>
      <c r="E169" s="8">
        <v>0.12</v>
      </c>
      <c r="F169" s="8">
        <v>25.86</v>
      </c>
      <c r="G169" s="34">
        <v>112.36</v>
      </c>
      <c r="H169" s="36" t="s">
        <v>46</v>
      </c>
    </row>
    <row r="170" spans="1:8" x14ac:dyDescent="0.2">
      <c r="A170" s="67"/>
      <c r="B170" s="6" t="s">
        <v>29</v>
      </c>
      <c r="C170" s="7">
        <v>30</v>
      </c>
      <c r="D170" s="8">
        <v>2.37</v>
      </c>
      <c r="E170" s="8">
        <v>0.3</v>
      </c>
      <c r="F170" s="8">
        <v>14.76</v>
      </c>
      <c r="G170" s="34">
        <v>70.5</v>
      </c>
      <c r="H170" s="35">
        <v>108</v>
      </c>
    </row>
    <row r="171" spans="1:8" x14ac:dyDescent="0.2">
      <c r="A171" s="67"/>
      <c r="B171" s="6" t="s">
        <v>28</v>
      </c>
      <c r="C171" s="7">
        <v>30</v>
      </c>
      <c r="D171" s="8">
        <v>1.98</v>
      </c>
      <c r="E171" s="8">
        <v>0.36</v>
      </c>
      <c r="F171" s="8">
        <v>10.02</v>
      </c>
      <c r="G171" s="34">
        <v>52.2</v>
      </c>
      <c r="H171" s="35">
        <v>109</v>
      </c>
    </row>
    <row r="172" spans="1:8" s="4" customFormat="1" x14ac:dyDescent="0.2">
      <c r="A172" s="67" t="s">
        <v>30</v>
      </c>
      <c r="B172" s="71"/>
      <c r="C172" s="37">
        <f>SUM(C165:C171)</f>
        <v>890</v>
      </c>
      <c r="D172" s="39">
        <f t="shared" ref="D172:G172" si="31">SUM(D165:D171)</f>
        <v>34.639999999999993</v>
      </c>
      <c r="E172" s="39">
        <f t="shared" si="31"/>
        <v>24.487333333333332</v>
      </c>
      <c r="F172" s="39">
        <f t="shared" si="31"/>
        <v>146.42400000000001</v>
      </c>
      <c r="G172" s="39">
        <f t="shared" si="31"/>
        <v>871.56066666666675</v>
      </c>
      <c r="H172" s="38"/>
    </row>
    <row r="173" spans="1:8" x14ac:dyDescent="0.2">
      <c r="A173" s="67" t="s">
        <v>31</v>
      </c>
      <c r="B173" s="6" t="s">
        <v>49</v>
      </c>
      <c r="C173" s="7">
        <v>200</v>
      </c>
      <c r="D173" s="8">
        <v>5.4</v>
      </c>
      <c r="E173" s="8">
        <v>5</v>
      </c>
      <c r="F173" s="8">
        <v>21.6</v>
      </c>
      <c r="G173" s="34">
        <v>158</v>
      </c>
      <c r="H173" s="36" t="s">
        <v>48</v>
      </c>
    </row>
    <row r="174" spans="1:8" ht="25.5" x14ac:dyDescent="0.2">
      <c r="A174" s="67"/>
      <c r="B174" s="6" t="s">
        <v>98</v>
      </c>
      <c r="C174" s="7">
        <v>100</v>
      </c>
      <c r="D174" s="8">
        <v>6.76</v>
      </c>
      <c r="E174" s="8">
        <v>6.73</v>
      </c>
      <c r="F174" s="8">
        <v>30.95</v>
      </c>
      <c r="G174" s="34">
        <v>225.13</v>
      </c>
      <c r="H174" s="36" t="s">
        <v>97</v>
      </c>
    </row>
    <row r="175" spans="1:8" s="4" customFormat="1" x14ac:dyDescent="0.2">
      <c r="A175" s="67" t="s">
        <v>35</v>
      </c>
      <c r="B175" s="71"/>
      <c r="C175" s="37">
        <f>SUM(C173:C174)</f>
        <v>300</v>
      </c>
      <c r="D175" s="37">
        <f t="shared" ref="D175:G175" si="32">SUM(D173:D174)</f>
        <v>12.16</v>
      </c>
      <c r="E175" s="37">
        <f t="shared" si="32"/>
        <v>11.73</v>
      </c>
      <c r="F175" s="37">
        <f t="shared" si="32"/>
        <v>52.55</v>
      </c>
      <c r="G175" s="37">
        <f t="shared" si="32"/>
        <v>383.13</v>
      </c>
      <c r="H175" s="38"/>
    </row>
    <row r="176" spans="1:8" s="4" customFormat="1" ht="13.5" thickBot="1" x14ac:dyDescent="0.25">
      <c r="A176" s="72" t="s">
        <v>36</v>
      </c>
      <c r="B176" s="73"/>
      <c r="C176" s="40">
        <f>C164+C172+C175</f>
        <v>1750</v>
      </c>
      <c r="D176" s="44">
        <f t="shared" ref="D176:G176" si="33">D164+D172+D175</f>
        <v>70.199999999999989</v>
      </c>
      <c r="E176" s="44">
        <f t="shared" si="33"/>
        <v>56.677333333333337</v>
      </c>
      <c r="F176" s="44">
        <f t="shared" si="33"/>
        <v>289.964</v>
      </c>
      <c r="G176" s="44">
        <f t="shared" si="33"/>
        <v>1864.8706666666667</v>
      </c>
      <c r="H176" s="41"/>
    </row>
    <row r="177" spans="1:8" s="4" customFormat="1" x14ac:dyDescent="0.2">
      <c r="A177" s="74" t="s">
        <v>108</v>
      </c>
      <c r="B177" s="75"/>
      <c r="C177" s="75"/>
      <c r="D177" s="75"/>
      <c r="E177" s="75"/>
      <c r="F177" s="75"/>
      <c r="G177" s="75"/>
      <c r="H177" s="76"/>
    </row>
    <row r="178" spans="1:8" x14ac:dyDescent="0.2">
      <c r="A178" s="67" t="s">
        <v>12</v>
      </c>
      <c r="B178" s="6" t="s">
        <v>100</v>
      </c>
      <c r="C178" s="7">
        <v>250</v>
      </c>
      <c r="D178" s="8">
        <v>8.9499999999999993</v>
      </c>
      <c r="E178" s="8">
        <v>11.75</v>
      </c>
      <c r="F178" s="8">
        <v>36</v>
      </c>
      <c r="G178" s="34">
        <v>364.87</v>
      </c>
      <c r="H178" s="35">
        <v>266</v>
      </c>
    </row>
    <row r="179" spans="1:8" x14ac:dyDescent="0.2">
      <c r="A179" s="67"/>
      <c r="B179" s="6" t="s">
        <v>141</v>
      </c>
      <c r="C179" s="7">
        <v>100</v>
      </c>
      <c r="D179" s="8">
        <v>7.63</v>
      </c>
      <c r="E179" s="8">
        <v>7.47</v>
      </c>
      <c r="F179" s="8">
        <v>52</v>
      </c>
      <c r="G179" s="8">
        <v>276.37</v>
      </c>
      <c r="H179" s="35">
        <v>574</v>
      </c>
    </row>
    <row r="180" spans="1:8" x14ac:dyDescent="0.2">
      <c r="A180" s="67"/>
      <c r="B180" s="6" t="s">
        <v>40</v>
      </c>
      <c r="C180" s="7">
        <v>200</v>
      </c>
      <c r="D180" s="8">
        <v>0.26</v>
      </c>
      <c r="E180" s="8">
        <v>0</v>
      </c>
      <c r="F180" s="8">
        <v>7.24</v>
      </c>
      <c r="G180" s="34">
        <v>30.84</v>
      </c>
      <c r="H180" s="35">
        <v>494</v>
      </c>
    </row>
    <row r="181" spans="1:8" s="4" customFormat="1" x14ac:dyDescent="0.2">
      <c r="A181" s="67" t="s">
        <v>20</v>
      </c>
      <c r="B181" s="71"/>
      <c r="C181" s="37">
        <f>SUM(C178:C180)</f>
        <v>550</v>
      </c>
      <c r="D181" s="37">
        <f t="shared" ref="D181:G181" si="34">SUM(D178:D180)</f>
        <v>16.84</v>
      </c>
      <c r="E181" s="37">
        <f t="shared" si="34"/>
        <v>19.22</v>
      </c>
      <c r="F181" s="37">
        <f t="shared" si="34"/>
        <v>95.24</v>
      </c>
      <c r="G181" s="37">
        <f t="shared" si="34"/>
        <v>672.08</v>
      </c>
      <c r="H181" s="38"/>
    </row>
    <row r="182" spans="1:8" x14ac:dyDescent="0.2">
      <c r="A182" s="67" t="s">
        <v>21</v>
      </c>
      <c r="B182" s="6" t="s">
        <v>101</v>
      </c>
      <c r="C182" s="7">
        <v>100</v>
      </c>
      <c r="D182" s="8">
        <v>1.48</v>
      </c>
      <c r="E182" s="8">
        <v>2.62</v>
      </c>
      <c r="F182" s="8">
        <v>9.86</v>
      </c>
      <c r="G182" s="34">
        <v>68.739999999999995</v>
      </c>
      <c r="H182" s="35">
        <v>119</v>
      </c>
    </row>
    <row r="183" spans="1:8" ht="25.5" x14ac:dyDescent="0.2">
      <c r="A183" s="67"/>
      <c r="B183" s="6" t="s">
        <v>103</v>
      </c>
      <c r="C183" s="7">
        <v>250</v>
      </c>
      <c r="D183" s="8">
        <v>2.8</v>
      </c>
      <c r="E183" s="8">
        <v>5.27</v>
      </c>
      <c r="F183" s="8">
        <v>9.25</v>
      </c>
      <c r="G183" s="8">
        <f>107.26/2*2.5</f>
        <v>134.07500000000002</v>
      </c>
      <c r="H183" s="36" t="s">
        <v>102</v>
      </c>
    </row>
    <row r="184" spans="1:8" x14ac:dyDescent="0.2">
      <c r="A184" s="67"/>
      <c r="B184" s="6" t="s">
        <v>105</v>
      </c>
      <c r="C184" s="7">
        <v>100</v>
      </c>
      <c r="D184" s="8">
        <v>11.42</v>
      </c>
      <c r="E184" s="8">
        <v>11.64</v>
      </c>
      <c r="F184" s="8">
        <v>9.1999999999999993</v>
      </c>
      <c r="G184" s="8">
        <f>178.28/0.09*0.1</f>
        <v>198.0888888888889</v>
      </c>
      <c r="H184" s="36" t="s">
        <v>104</v>
      </c>
    </row>
    <row r="185" spans="1:8" x14ac:dyDescent="0.2">
      <c r="A185" s="67"/>
      <c r="B185" s="6" t="s">
        <v>69</v>
      </c>
      <c r="C185" s="7">
        <v>180</v>
      </c>
      <c r="D185" s="8">
        <f>12.9/1.5*1.8</f>
        <v>15.48</v>
      </c>
      <c r="E185" s="8">
        <f>9.71/1.5*1.8</f>
        <v>11.652000000000001</v>
      </c>
      <c r="F185" s="8">
        <f>39.91/1.5*1.8</f>
        <v>47.891999999999996</v>
      </c>
      <c r="G185" s="8">
        <f>256.49/1.5*1.8</f>
        <v>307.78800000000001</v>
      </c>
      <c r="H185" s="36" t="s">
        <v>68</v>
      </c>
    </row>
    <row r="186" spans="1:8" x14ac:dyDescent="0.2">
      <c r="A186" s="67"/>
      <c r="B186" s="6" t="s">
        <v>27</v>
      </c>
      <c r="C186" s="7">
        <v>200</v>
      </c>
      <c r="D186" s="8">
        <v>0.08</v>
      </c>
      <c r="E186" s="8">
        <v>0</v>
      </c>
      <c r="F186" s="8">
        <v>10.62</v>
      </c>
      <c r="G186" s="34">
        <v>40.44</v>
      </c>
      <c r="H186" s="35">
        <v>508</v>
      </c>
    </row>
    <row r="187" spans="1:8" x14ac:dyDescent="0.2">
      <c r="A187" s="67"/>
      <c r="B187" s="6" t="s">
        <v>29</v>
      </c>
      <c r="C187" s="7">
        <v>30</v>
      </c>
      <c r="D187" s="8">
        <v>2.37</v>
      </c>
      <c r="E187" s="8">
        <v>0.3</v>
      </c>
      <c r="F187" s="8">
        <v>14.76</v>
      </c>
      <c r="G187" s="34">
        <v>70.5</v>
      </c>
      <c r="H187" s="35">
        <v>108</v>
      </c>
    </row>
    <row r="188" spans="1:8" x14ac:dyDescent="0.2">
      <c r="A188" s="67"/>
      <c r="B188" s="6" t="s">
        <v>28</v>
      </c>
      <c r="C188" s="7">
        <v>30</v>
      </c>
      <c r="D188" s="8">
        <v>1.98</v>
      </c>
      <c r="E188" s="8">
        <v>0.36</v>
      </c>
      <c r="F188" s="8">
        <v>10.02</v>
      </c>
      <c r="G188" s="34">
        <v>52.2</v>
      </c>
      <c r="H188" s="35">
        <v>109</v>
      </c>
    </row>
    <row r="189" spans="1:8" s="4" customFormat="1" x14ac:dyDescent="0.2">
      <c r="A189" s="67" t="s">
        <v>30</v>
      </c>
      <c r="B189" s="71"/>
      <c r="C189" s="37">
        <f>SUM(C182:C188)</f>
        <v>890</v>
      </c>
      <c r="D189" s="37">
        <f t="shared" ref="D189:G189" si="35">SUM(D182:D188)</f>
        <v>35.609999999999992</v>
      </c>
      <c r="E189" s="39">
        <f t="shared" si="35"/>
        <v>31.842000000000002</v>
      </c>
      <c r="F189" s="39">
        <f t="shared" si="35"/>
        <v>111.602</v>
      </c>
      <c r="G189" s="39">
        <f t="shared" si="35"/>
        <v>871.8318888888889</v>
      </c>
      <c r="H189" s="38"/>
    </row>
    <row r="190" spans="1:8" x14ac:dyDescent="0.2">
      <c r="A190" s="67" t="s">
        <v>31</v>
      </c>
      <c r="B190" s="6" t="s">
        <v>32</v>
      </c>
      <c r="C190" s="7">
        <v>200</v>
      </c>
      <c r="D190" s="8">
        <v>0</v>
      </c>
      <c r="E190" s="8">
        <v>0</v>
      </c>
      <c r="F190" s="8">
        <v>24</v>
      </c>
      <c r="G190" s="34">
        <v>95</v>
      </c>
      <c r="H190" s="35">
        <v>614</v>
      </c>
    </row>
    <row r="191" spans="1:8" x14ac:dyDescent="0.2">
      <c r="A191" s="67"/>
      <c r="B191" s="6" t="s">
        <v>107</v>
      </c>
      <c r="C191" s="7">
        <v>100</v>
      </c>
      <c r="D191" s="8">
        <v>5.91</v>
      </c>
      <c r="E191" s="8">
        <v>6.96</v>
      </c>
      <c r="F191" s="8">
        <v>29.77</v>
      </c>
      <c r="G191" s="34">
        <v>201.65</v>
      </c>
      <c r="H191" s="35">
        <v>542</v>
      </c>
    </row>
    <row r="192" spans="1:8" s="4" customFormat="1" x14ac:dyDescent="0.2">
      <c r="A192" s="67" t="s">
        <v>35</v>
      </c>
      <c r="B192" s="71"/>
      <c r="C192" s="37">
        <f>SUM(C190:C191)</f>
        <v>300</v>
      </c>
      <c r="D192" s="37">
        <f t="shared" ref="D192:G192" si="36">SUM(D190:D191)</f>
        <v>5.91</v>
      </c>
      <c r="E192" s="37">
        <f t="shared" si="36"/>
        <v>6.96</v>
      </c>
      <c r="F192" s="37">
        <f t="shared" si="36"/>
        <v>53.769999999999996</v>
      </c>
      <c r="G192" s="37">
        <f t="shared" si="36"/>
        <v>296.64999999999998</v>
      </c>
      <c r="H192" s="38"/>
    </row>
    <row r="193" spans="1:8" s="4" customFormat="1" ht="13.5" thickBot="1" x14ac:dyDescent="0.25">
      <c r="A193" s="72" t="s">
        <v>36</v>
      </c>
      <c r="B193" s="73"/>
      <c r="C193" s="40">
        <f>C181+C189+C192</f>
        <v>1740</v>
      </c>
      <c r="D193" s="44">
        <f t="shared" ref="D193:G193" si="37">D181+D189+D192</f>
        <v>58.359999999999985</v>
      </c>
      <c r="E193" s="44">
        <f t="shared" si="37"/>
        <v>58.021999999999998</v>
      </c>
      <c r="F193" s="44">
        <f t="shared" si="37"/>
        <v>260.61199999999997</v>
      </c>
      <c r="G193" s="44">
        <f t="shared" si="37"/>
        <v>1840.5618888888889</v>
      </c>
      <c r="H193" s="41"/>
    </row>
    <row r="194" spans="1:8" s="4" customFormat="1" x14ac:dyDescent="0.2">
      <c r="A194" s="74" t="s">
        <v>118</v>
      </c>
      <c r="B194" s="75"/>
      <c r="C194" s="75"/>
      <c r="D194" s="75"/>
      <c r="E194" s="75"/>
      <c r="F194" s="75"/>
      <c r="G194" s="75"/>
      <c r="H194" s="76"/>
    </row>
    <row r="195" spans="1:8" x14ac:dyDescent="0.2">
      <c r="A195" s="67" t="s">
        <v>12</v>
      </c>
      <c r="B195" s="6" t="s">
        <v>109</v>
      </c>
      <c r="C195" s="7">
        <v>200</v>
      </c>
      <c r="D195" s="8">
        <v>13.7</v>
      </c>
      <c r="E195" s="8">
        <v>12.64</v>
      </c>
      <c r="F195" s="8">
        <v>50.68</v>
      </c>
      <c r="G195" s="34">
        <v>370.78</v>
      </c>
      <c r="H195" s="35">
        <v>296</v>
      </c>
    </row>
    <row r="196" spans="1:8" x14ac:dyDescent="0.2">
      <c r="A196" s="67"/>
      <c r="B196" s="6" t="s">
        <v>39</v>
      </c>
      <c r="C196" s="7">
        <v>150</v>
      </c>
      <c r="D196" s="8">
        <v>0.6</v>
      </c>
      <c r="E196" s="8">
        <v>0.6</v>
      </c>
      <c r="F196" s="8">
        <v>14.7</v>
      </c>
      <c r="G196" s="34">
        <v>70.5</v>
      </c>
      <c r="H196" s="35">
        <v>112</v>
      </c>
    </row>
    <row r="197" spans="1:8" x14ac:dyDescent="0.2">
      <c r="A197" s="67"/>
      <c r="B197" s="6" t="s">
        <v>18</v>
      </c>
      <c r="C197" s="7">
        <v>200</v>
      </c>
      <c r="D197" s="8">
        <v>0.2</v>
      </c>
      <c r="E197" s="8">
        <v>0</v>
      </c>
      <c r="F197" s="8">
        <v>7.02</v>
      </c>
      <c r="G197" s="34">
        <v>28.46</v>
      </c>
      <c r="H197" s="35">
        <v>493</v>
      </c>
    </row>
    <row r="198" spans="1:8" s="4" customFormat="1" x14ac:dyDescent="0.2">
      <c r="A198" s="67" t="s">
        <v>20</v>
      </c>
      <c r="B198" s="71"/>
      <c r="C198" s="37">
        <f>SUM(C195:C197)</f>
        <v>550</v>
      </c>
      <c r="D198" s="37">
        <f t="shared" ref="D198:G198" si="38">SUM(D195:D197)</f>
        <v>14.499999999999998</v>
      </c>
      <c r="E198" s="37">
        <f t="shared" si="38"/>
        <v>13.24</v>
      </c>
      <c r="F198" s="37">
        <f t="shared" si="38"/>
        <v>72.399999999999991</v>
      </c>
      <c r="G198" s="37">
        <f t="shared" si="38"/>
        <v>469.73999999999995</v>
      </c>
      <c r="H198" s="38"/>
    </row>
    <row r="199" spans="1:8" x14ac:dyDescent="0.2">
      <c r="A199" s="67" t="s">
        <v>21</v>
      </c>
      <c r="B199" s="6" t="s">
        <v>64</v>
      </c>
      <c r="C199" s="7">
        <v>100</v>
      </c>
      <c r="D199" s="8">
        <v>1.6</v>
      </c>
      <c r="E199" s="8">
        <v>10.1</v>
      </c>
      <c r="F199" s="8">
        <v>9.6</v>
      </c>
      <c r="G199" s="34">
        <v>136</v>
      </c>
      <c r="H199" s="36" t="s">
        <v>63</v>
      </c>
    </row>
    <row r="200" spans="1:8" x14ac:dyDescent="0.2">
      <c r="A200" s="67"/>
      <c r="B200" s="6" t="s">
        <v>111</v>
      </c>
      <c r="C200" s="7">
        <v>250</v>
      </c>
      <c r="D200" s="8">
        <v>2.15</v>
      </c>
      <c r="E200" s="8">
        <v>5.38</v>
      </c>
      <c r="F200" s="8">
        <v>17.12</v>
      </c>
      <c r="G200" s="34">
        <v>126.18</v>
      </c>
      <c r="H200" s="36" t="s">
        <v>110</v>
      </c>
    </row>
    <row r="201" spans="1:8" x14ac:dyDescent="0.2">
      <c r="A201" s="67"/>
      <c r="B201" s="6" t="s">
        <v>142</v>
      </c>
      <c r="C201" s="7">
        <v>100</v>
      </c>
      <c r="D201" s="8">
        <f>(16.02/0.09)*0.1</f>
        <v>17.8</v>
      </c>
      <c r="E201" s="8">
        <f>(18.65/0.09)*0.1</f>
        <v>20.722222222222221</v>
      </c>
      <c r="F201" s="8">
        <f>(13.1/0.09)*0.1</f>
        <v>14.555555555555555</v>
      </c>
      <c r="G201" s="8">
        <f>(196.5/0.09)*0.1</f>
        <v>218.33333333333337</v>
      </c>
      <c r="H201" s="36">
        <v>405</v>
      </c>
    </row>
    <row r="202" spans="1:8" x14ac:dyDescent="0.2">
      <c r="A202" s="67"/>
      <c r="B202" s="6" t="s">
        <v>115</v>
      </c>
      <c r="C202" s="7">
        <v>180</v>
      </c>
      <c r="D202" s="8">
        <f>3.47/1.5*1.8</f>
        <v>4.1640000000000006</v>
      </c>
      <c r="E202" s="8">
        <f>9.73/1.5*1.8</f>
        <v>11.676000000000002</v>
      </c>
      <c r="F202" s="8">
        <f>42.23/1.5*1.8</f>
        <v>50.676000000000002</v>
      </c>
      <c r="G202" s="8">
        <f>198.21/1.5*1.8</f>
        <v>237.85200000000003</v>
      </c>
      <c r="H202" s="36" t="s">
        <v>114</v>
      </c>
    </row>
    <row r="203" spans="1:8" x14ac:dyDescent="0.2">
      <c r="A203" s="67"/>
      <c r="B203" s="6" t="s">
        <v>57</v>
      </c>
      <c r="C203" s="7">
        <v>200</v>
      </c>
      <c r="D203" s="8">
        <v>0.32</v>
      </c>
      <c r="E203" s="8">
        <v>0.14000000000000001</v>
      </c>
      <c r="F203" s="8">
        <v>11.46</v>
      </c>
      <c r="G203" s="34">
        <v>48.32</v>
      </c>
      <c r="H203" s="35">
        <v>519</v>
      </c>
    </row>
    <row r="204" spans="1:8" x14ac:dyDescent="0.2">
      <c r="A204" s="67"/>
      <c r="B204" s="6" t="s">
        <v>29</v>
      </c>
      <c r="C204" s="7">
        <v>30</v>
      </c>
      <c r="D204" s="8">
        <v>2.37</v>
      </c>
      <c r="E204" s="8">
        <v>0.3</v>
      </c>
      <c r="F204" s="8">
        <v>14.76</v>
      </c>
      <c r="G204" s="34">
        <v>70.5</v>
      </c>
      <c r="H204" s="35">
        <v>108</v>
      </c>
    </row>
    <row r="205" spans="1:8" x14ac:dyDescent="0.2">
      <c r="A205" s="67"/>
      <c r="B205" s="6" t="s">
        <v>28</v>
      </c>
      <c r="C205" s="7">
        <v>30</v>
      </c>
      <c r="D205" s="8">
        <v>1.98</v>
      </c>
      <c r="E205" s="8">
        <v>0.36</v>
      </c>
      <c r="F205" s="8">
        <v>10.02</v>
      </c>
      <c r="G205" s="34">
        <v>52.2</v>
      </c>
      <c r="H205" s="35">
        <v>109</v>
      </c>
    </row>
    <row r="206" spans="1:8" s="4" customFormat="1" x14ac:dyDescent="0.2">
      <c r="A206" s="67" t="s">
        <v>30</v>
      </c>
      <c r="B206" s="71"/>
      <c r="C206" s="37">
        <f>SUM(C199:C205)</f>
        <v>890</v>
      </c>
      <c r="D206" s="39">
        <f t="shared" ref="D206:G206" si="39">SUM(D199:D205)</f>
        <v>30.384000000000004</v>
      </c>
      <c r="E206" s="39">
        <f t="shared" si="39"/>
        <v>48.678222222222217</v>
      </c>
      <c r="F206" s="39">
        <f t="shared" si="39"/>
        <v>128.19155555555557</v>
      </c>
      <c r="G206" s="39">
        <f t="shared" si="39"/>
        <v>889.38533333333351</v>
      </c>
      <c r="H206" s="38"/>
    </row>
    <row r="207" spans="1:8" x14ac:dyDescent="0.2">
      <c r="A207" s="67" t="s">
        <v>31</v>
      </c>
      <c r="B207" s="6" t="s">
        <v>71</v>
      </c>
      <c r="C207" s="7">
        <v>200</v>
      </c>
      <c r="D207" s="8">
        <v>0.2</v>
      </c>
      <c r="E207" s="8">
        <v>0.2</v>
      </c>
      <c r="F207" s="8">
        <v>22.8</v>
      </c>
      <c r="G207" s="34">
        <v>100</v>
      </c>
      <c r="H207" s="36" t="s">
        <v>70</v>
      </c>
    </row>
    <row r="208" spans="1:8" x14ac:dyDescent="0.2">
      <c r="A208" s="67"/>
      <c r="B208" s="6" t="s">
        <v>117</v>
      </c>
      <c r="C208" s="7">
        <v>100</v>
      </c>
      <c r="D208" s="8">
        <v>6.68</v>
      </c>
      <c r="E208" s="8">
        <v>7.29</v>
      </c>
      <c r="F208" s="8">
        <v>21.8</v>
      </c>
      <c r="G208" s="34">
        <v>190.46</v>
      </c>
      <c r="H208" s="36" t="s">
        <v>116</v>
      </c>
    </row>
    <row r="209" spans="1:8" s="4" customFormat="1" x14ac:dyDescent="0.2">
      <c r="A209" s="67" t="s">
        <v>35</v>
      </c>
      <c r="B209" s="71"/>
      <c r="C209" s="37">
        <f>SUM(C207:C208)</f>
        <v>300</v>
      </c>
      <c r="D209" s="37">
        <f t="shared" ref="D209:G209" si="40">SUM(D207:D208)</f>
        <v>6.88</v>
      </c>
      <c r="E209" s="37">
        <f t="shared" si="40"/>
        <v>7.49</v>
      </c>
      <c r="F209" s="37">
        <f t="shared" si="40"/>
        <v>44.6</v>
      </c>
      <c r="G209" s="37">
        <f t="shared" si="40"/>
        <v>290.46000000000004</v>
      </c>
      <c r="H209" s="38"/>
    </row>
    <row r="210" spans="1:8" s="4" customFormat="1" ht="13.5" thickBot="1" x14ac:dyDescent="0.25">
      <c r="A210" s="72" t="s">
        <v>36</v>
      </c>
      <c r="B210" s="73"/>
      <c r="C210" s="40">
        <f>C198+C206+C209</f>
        <v>1740</v>
      </c>
      <c r="D210" s="44">
        <f t="shared" ref="D210:G210" si="41">D198+D206+D209</f>
        <v>51.764000000000003</v>
      </c>
      <c r="E210" s="44">
        <f t="shared" si="41"/>
        <v>69.408222222222221</v>
      </c>
      <c r="F210" s="44">
        <f t="shared" si="41"/>
        <v>245.19155555555554</v>
      </c>
      <c r="G210" s="44">
        <f t="shared" si="41"/>
        <v>1649.5853333333334</v>
      </c>
      <c r="H210" s="41"/>
    </row>
    <row r="211" spans="1:8" s="4" customFormat="1" x14ac:dyDescent="0.2">
      <c r="A211" s="74" t="s">
        <v>126</v>
      </c>
      <c r="B211" s="75"/>
      <c r="C211" s="75"/>
      <c r="D211" s="75"/>
      <c r="E211" s="75"/>
      <c r="F211" s="75"/>
      <c r="G211" s="75"/>
      <c r="H211" s="76"/>
    </row>
    <row r="212" spans="1:8" x14ac:dyDescent="0.2">
      <c r="A212" s="67" t="s">
        <v>12</v>
      </c>
      <c r="B212" s="6" t="s">
        <v>128</v>
      </c>
      <c r="C212" s="7">
        <v>200</v>
      </c>
      <c r="D212" s="8">
        <v>20.5</v>
      </c>
      <c r="E212" s="8">
        <v>11.96</v>
      </c>
      <c r="F212" s="8">
        <v>25.64</v>
      </c>
      <c r="G212" s="34">
        <v>289.92</v>
      </c>
      <c r="H212" s="36" t="s">
        <v>127</v>
      </c>
    </row>
    <row r="213" spans="1:8" x14ac:dyDescent="0.2">
      <c r="A213" s="67"/>
      <c r="B213" s="6" t="s">
        <v>39</v>
      </c>
      <c r="C213" s="7">
        <v>150</v>
      </c>
      <c r="D213" s="8">
        <v>0.6</v>
      </c>
      <c r="E213" s="8">
        <v>0.6</v>
      </c>
      <c r="F213" s="8">
        <v>14.7</v>
      </c>
      <c r="G213" s="34">
        <v>70.5</v>
      </c>
      <c r="H213" s="35">
        <v>112</v>
      </c>
    </row>
    <row r="214" spans="1:8" x14ac:dyDescent="0.2">
      <c r="A214" s="67"/>
      <c r="B214" s="6" t="s">
        <v>122</v>
      </c>
      <c r="C214" s="7">
        <v>200</v>
      </c>
      <c r="D214" s="8">
        <v>0.24</v>
      </c>
      <c r="E214" s="8">
        <v>0</v>
      </c>
      <c r="F214" s="8">
        <v>7.8</v>
      </c>
      <c r="G214" s="34">
        <v>32.159999999999997</v>
      </c>
      <c r="H214" s="36" t="s">
        <v>121</v>
      </c>
    </row>
    <row r="215" spans="1:8" s="4" customFormat="1" x14ac:dyDescent="0.2">
      <c r="A215" s="67" t="s">
        <v>20</v>
      </c>
      <c r="B215" s="71"/>
      <c r="C215" s="37">
        <f>SUM(C212:C214)</f>
        <v>550</v>
      </c>
      <c r="D215" s="37">
        <f t="shared" ref="D215:G215" si="42">SUM(D212:D214)</f>
        <v>21.34</v>
      </c>
      <c r="E215" s="37">
        <f t="shared" si="42"/>
        <v>12.56</v>
      </c>
      <c r="F215" s="37">
        <f t="shared" si="42"/>
        <v>48.14</v>
      </c>
      <c r="G215" s="37">
        <f t="shared" si="42"/>
        <v>392.58000000000004</v>
      </c>
      <c r="H215" s="38"/>
    </row>
    <row r="216" spans="1:8" x14ac:dyDescent="0.2">
      <c r="A216" s="67" t="s">
        <v>21</v>
      </c>
      <c r="B216" s="6" t="s">
        <v>123</v>
      </c>
      <c r="C216" s="7">
        <v>100</v>
      </c>
      <c r="D216" s="8">
        <v>1.3</v>
      </c>
      <c r="E216" s="8">
        <v>10.8</v>
      </c>
      <c r="F216" s="8">
        <v>6.8</v>
      </c>
      <c r="G216" s="34">
        <v>130</v>
      </c>
      <c r="H216" s="35">
        <v>76</v>
      </c>
    </row>
    <row r="217" spans="1:8" x14ac:dyDescent="0.2">
      <c r="A217" s="67"/>
      <c r="B217" s="6" t="s">
        <v>130</v>
      </c>
      <c r="C217" s="7">
        <v>250</v>
      </c>
      <c r="D217" s="8">
        <v>3.22</v>
      </c>
      <c r="E217" s="8">
        <v>6.18</v>
      </c>
      <c r="F217" s="8">
        <v>19.25</v>
      </c>
      <c r="G217" s="34">
        <v>145.87</v>
      </c>
      <c r="H217" s="36" t="s">
        <v>129</v>
      </c>
    </row>
    <row r="218" spans="1:8" x14ac:dyDescent="0.2">
      <c r="A218" s="67"/>
      <c r="B218" s="6" t="s">
        <v>131</v>
      </c>
      <c r="C218" s="7">
        <v>100</v>
      </c>
      <c r="D218" s="8">
        <v>15.67</v>
      </c>
      <c r="E218" s="8">
        <v>29.99</v>
      </c>
      <c r="F218" s="8">
        <v>10.95</v>
      </c>
      <c r="G218" s="34">
        <v>195.78</v>
      </c>
      <c r="H218" s="35">
        <v>381</v>
      </c>
    </row>
    <row r="219" spans="1:8" x14ac:dyDescent="0.2">
      <c r="A219" s="67"/>
      <c r="B219" s="6" t="s">
        <v>132</v>
      </c>
      <c r="C219" s="7">
        <v>180</v>
      </c>
      <c r="D219" s="8">
        <v>4.32</v>
      </c>
      <c r="E219" s="8">
        <v>17.100000000000001</v>
      </c>
      <c r="F219" s="8">
        <v>27.36</v>
      </c>
      <c r="G219" s="34">
        <v>280.8</v>
      </c>
      <c r="H219" s="35">
        <v>428</v>
      </c>
    </row>
    <row r="220" spans="1:8" x14ac:dyDescent="0.2">
      <c r="A220" s="67"/>
      <c r="B220" s="6" t="s">
        <v>82</v>
      </c>
      <c r="C220" s="7">
        <v>200</v>
      </c>
      <c r="D220" s="8">
        <v>0</v>
      </c>
      <c r="E220" s="8">
        <v>0</v>
      </c>
      <c r="F220" s="8">
        <v>19</v>
      </c>
      <c r="G220" s="34">
        <v>75</v>
      </c>
      <c r="H220" s="36" t="s">
        <v>81</v>
      </c>
    </row>
    <row r="221" spans="1:8" x14ac:dyDescent="0.2">
      <c r="A221" s="67"/>
      <c r="B221" s="6" t="s">
        <v>29</v>
      </c>
      <c r="C221" s="7">
        <v>30</v>
      </c>
      <c r="D221" s="8">
        <v>2.37</v>
      </c>
      <c r="E221" s="8">
        <v>0.3</v>
      </c>
      <c r="F221" s="8">
        <v>14.76</v>
      </c>
      <c r="G221" s="34">
        <v>70.5</v>
      </c>
      <c r="H221" s="35">
        <v>108</v>
      </c>
    </row>
    <row r="222" spans="1:8" x14ac:dyDescent="0.2">
      <c r="A222" s="67"/>
      <c r="B222" s="6" t="s">
        <v>28</v>
      </c>
      <c r="C222" s="7">
        <v>30</v>
      </c>
      <c r="D222" s="8">
        <v>1.98</v>
      </c>
      <c r="E222" s="8">
        <v>0.36</v>
      </c>
      <c r="F222" s="8">
        <v>10.02</v>
      </c>
      <c r="G222" s="34">
        <v>52.2</v>
      </c>
      <c r="H222" s="35">
        <v>109</v>
      </c>
    </row>
    <row r="223" spans="1:8" s="4" customFormat="1" x14ac:dyDescent="0.2">
      <c r="A223" s="67" t="s">
        <v>30</v>
      </c>
      <c r="B223" s="71"/>
      <c r="C223" s="37">
        <f>SUM(C216:C222)</f>
        <v>890</v>
      </c>
      <c r="D223" s="37">
        <f t="shared" ref="D223:G223" si="43">SUM(D216:D222)</f>
        <v>28.860000000000003</v>
      </c>
      <c r="E223" s="37">
        <f t="shared" si="43"/>
        <v>64.72999999999999</v>
      </c>
      <c r="F223" s="37">
        <f t="shared" si="43"/>
        <v>108.14</v>
      </c>
      <c r="G223" s="37">
        <f t="shared" si="43"/>
        <v>950.15000000000009</v>
      </c>
      <c r="H223" s="38"/>
    </row>
    <row r="224" spans="1:8" s="4" customFormat="1" ht="13.5" thickBot="1" x14ac:dyDescent="0.25">
      <c r="A224" s="80" t="s">
        <v>36</v>
      </c>
      <c r="B224" s="81"/>
      <c r="C224" s="45">
        <f>C215+C223</f>
        <v>1440</v>
      </c>
      <c r="D224" s="45">
        <f t="shared" ref="D224:G224" si="44">D215+D223</f>
        <v>50.2</v>
      </c>
      <c r="E224" s="45">
        <f t="shared" si="44"/>
        <v>77.289999999999992</v>
      </c>
      <c r="F224" s="45">
        <f t="shared" si="44"/>
        <v>156.28</v>
      </c>
      <c r="G224" s="45">
        <f t="shared" si="44"/>
        <v>1342.73</v>
      </c>
      <c r="H224" s="46"/>
    </row>
    <row r="225" spans="1:8" s="4" customFormat="1" x14ac:dyDescent="0.2">
      <c r="A225" s="74" t="s">
        <v>133</v>
      </c>
      <c r="B225" s="75"/>
      <c r="C225" s="47">
        <f>(C224+C210+C193+C176+C156+C140+C120+C104+C86+C68+C51+C34)</f>
        <v>20360</v>
      </c>
      <c r="D225" s="47">
        <f t="shared" ref="D225:G225" si="45">(D224+D210+D193+D176+D156+D140+D120+D104+D86+D68+D51+D34)</f>
        <v>677.91133333333335</v>
      </c>
      <c r="E225" s="47">
        <f t="shared" si="45"/>
        <v>739.41433333333339</v>
      </c>
      <c r="F225" s="47">
        <f t="shared" si="45"/>
        <v>2880.6811111111106</v>
      </c>
      <c r="G225" s="47">
        <f t="shared" si="45"/>
        <v>20480.641777777779</v>
      </c>
      <c r="H225" s="48"/>
    </row>
    <row r="226" spans="1:8" s="4" customFormat="1" ht="13.5" thickBot="1" x14ac:dyDescent="0.25">
      <c r="A226" s="77" t="s">
        <v>134</v>
      </c>
      <c r="B226" s="78"/>
      <c r="C226" s="49">
        <f>C225/12</f>
        <v>1696.6666666666667</v>
      </c>
      <c r="D226" s="49">
        <f t="shared" ref="D226:G226" si="46">D225/12</f>
        <v>56.49261111111111</v>
      </c>
      <c r="E226" s="49">
        <f t="shared" si="46"/>
        <v>61.617861111111118</v>
      </c>
      <c r="F226" s="49">
        <f t="shared" si="46"/>
        <v>240.05675925925922</v>
      </c>
      <c r="G226" s="49">
        <f t="shared" si="46"/>
        <v>1706.7201481481482</v>
      </c>
      <c r="H226" s="50"/>
    </row>
    <row r="227" spans="1:8" s="5" customFormat="1" ht="30" customHeight="1" x14ac:dyDescent="0.2">
      <c r="A227" s="79"/>
      <c r="B227" s="79"/>
      <c r="C227" s="51"/>
      <c r="D227" s="52"/>
      <c r="E227" s="52"/>
      <c r="F227" s="52"/>
      <c r="G227" s="51"/>
      <c r="H227" s="51"/>
    </row>
  </sheetData>
  <mergeCells count="102">
    <mergeCell ref="A223:B223"/>
    <mergeCell ref="A224:B224"/>
    <mergeCell ref="A225:B225"/>
    <mergeCell ref="A226:B226"/>
    <mergeCell ref="A227:B227"/>
    <mergeCell ref="A209:B209"/>
    <mergeCell ref="A210:B210"/>
    <mergeCell ref="A211:H211"/>
    <mergeCell ref="A212:A214"/>
    <mergeCell ref="A215:B215"/>
    <mergeCell ref="A216:A222"/>
    <mergeCell ref="A194:H194"/>
    <mergeCell ref="A195:A197"/>
    <mergeCell ref="A198:B198"/>
    <mergeCell ref="A199:A205"/>
    <mergeCell ref="A206:B206"/>
    <mergeCell ref="A207:A208"/>
    <mergeCell ref="A181:B181"/>
    <mergeCell ref="A182:A188"/>
    <mergeCell ref="A189:B189"/>
    <mergeCell ref="A190:A191"/>
    <mergeCell ref="A192:B192"/>
    <mergeCell ref="A193:B193"/>
    <mergeCell ref="A172:B172"/>
    <mergeCell ref="A173:A174"/>
    <mergeCell ref="A175:B175"/>
    <mergeCell ref="A176:B176"/>
    <mergeCell ref="A177:H177"/>
    <mergeCell ref="A178:A180"/>
    <mergeCell ref="A155:B155"/>
    <mergeCell ref="A156:B156"/>
    <mergeCell ref="A157:H157"/>
    <mergeCell ref="A158:A163"/>
    <mergeCell ref="A164:B164"/>
    <mergeCell ref="A165:A171"/>
    <mergeCell ref="A141:H141"/>
    <mergeCell ref="A142:A144"/>
    <mergeCell ref="A145:B145"/>
    <mergeCell ref="A146:A151"/>
    <mergeCell ref="A152:B152"/>
    <mergeCell ref="A153:A154"/>
    <mergeCell ref="A128:B128"/>
    <mergeCell ref="A129:A135"/>
    <mergeCell ref="A136:B136"/>
    <mergeCell ref="A137:A138"/>
    <mergeCell ref="A139:B139"/>
    <mergeCell ref="A140:B140"/>
    <mergeCell ref="A111:B111"/>
    <mergeCell ref="A112:A118"/>
    <mergeCell ref="A119:B119"/>
    <mergeCell ref="A120:B120"/>
    <mergeCell ref="A121:H121"/>
    <mergeCell ref="A122:A127"/>
    <mergeCell ref="A100:B100"/>
    <mergeCell ref="A101:A102"/>
    <mergeCell ref="A103:B103"/>
    <mergeCell ref="A104:B104"/>
    <mergeCell ref="A105:H105"/>
    <mergeCell ref="A106:A110"/>
    <mergeCell ref="A85:B85"/>
    <mergeCell ref="A86:B86"/>
    <mergeCell ref="A87:H87"/>
    <mergeCell ref="A88:A92"/>
    <mergeCell ref="A93:B93"/>
    <mergeCell ref="A94:A99"/>
    <mergeCell ref="A69:H69"/>
    <mergeCell ref="A70:A73"/>
    <mergeCell ref="A74:B74"/>
    <mergeCell ref="A75:A81"/>
    <mergeCell ref="A82:B82"/>
    <mergeCell ref="A83:A84"/>
    <mergeCell ref="A56:B56"/>
    <mergeCell ref="A57:A63"/>
    <mergeCell ref="A64:B64"/>
    <mergeCell ref="A65:A66"/>
    <mergeCell ref="A67:B67"/>
    <mergeCell ref="A68:B68"/>
    <mergeCell ref="A47:B47"/>
    <mergeCell ref="A48:A49"/>
    <mergeCell ref="A50:B50"/>
    <mergeCell ref="A51:B51"/>
    <mergeCell ref="A52:H52"/>
    <mergeCell ref="A53:A55"/>
    <mergeCell ref="A35:H35"/>
    <mergeCell ref="A36:A38"/>
    <mergeCell ref="A39:B39"/>
    <mergeCell ref="A40:A46"/>
    <mergeCell ref="A15:H15"/>
    <mergeCell ref="A16:A21"/>
    <mergeCell ref="A22:B22"/>
    <mergeCell ref="A23:A29"/>
    <mergeCell ref="A30:B30"/>
    <mergeCell ref="A31:A32"/>
    <mergeCell ref="A9:H9"/>
    <mergeCell ref="A13:A14"/>
    <mergeCell ref="B13:B14"/>
    <mergeCell ref="C13:C14"/>
    <mergeCell ref="D13:F13"/>
    <mergeCell ref="G13:G14"/>
    <mergeCell ref="H13:H14"/>
    <mergeCell ref="A33:B33"/>
    <mergeCell ref="A34:B34"/>
  </mergeCells>
  <pageMargins left="0.7" right="0.7" top="0.75" bottom="0.75" header="0.3" footer="0.3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12-18 лет 80 зав  10 дней </vt:lpstr>
      <vt:lpstr>12-18 лет 80 зав 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Пользователь</cp:lastModifiedBy>
  <cp:lastPrinted>2022-08-26T13:01:02Z</cp:lastPrinted>
  <dcterms:created xsi:type="dcterms:W3CDTF">2010-09-29T09:10:17Z</dcterms:created>
  <dcterms:modified xsi:type="dcterms:W3CDTF">2022-08-26T13:18:40Z</dcterms:modified>
</cp:coreProperties>
</file>